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1" activeTab="13"/>
  </bookViews>
  <sheets>
    <sheet name="Transmission-Index" sheetId="2" r:id="rId1"/>
    <sheet name="Annexure-I SH 1-4" sheetId="3" r:id="rId2"/>
    <sheet name="Annexure-I SH 1-4 Unitwise" sheetId="63" r:id="rId3"/>
    <sheet name="Annexure-I SH 2-4" sheetId="4" r:id="rId4"/>
    <sheet name="Annexure-I SH 3-4" sheetId="52" r:id="rId5"/>
    <sheet name="Annexure-I SH 4-4-CTPS" sheetId="49" r:id="rId6"/>
    <sheet name="CTPS-Anx-IV" sheetId="51" r:id="rId7"/>
    <sheet name="Annexure VI(A)." sheetId="53" r:id="rId8"/>
    <sheet name="Annexure VI(A) Unitwise" sheetId="67" r:id="rId9"/>
    <sheet name="Annexure VI(A)" sheetId="5" r:id="rId10"/>
    <sheet name="Annexure VI(A) Unitwise 1-3" sheetId="65" r:id="rId11"/>
    <sheet name="Annexure VI(A) Unitwise 7-8" sheetId="62" r:id="rId12"/>
    <sheet name="Annexure-VIII" sheetId="28" r:id="rId13"/>
    <sheet name="Annexure-XIX U 1-3" sheetId="44" r:id="rId14"/>
    <sheet name="Annexure-XIX U 7-8" sheetId="64" r:id="rId15"/>
  </sheets>
  <externalReferences>
    <externalReference r:id="rId16"/>
    <externalReference r:id="rId17"/>
  </externalReferences>
  <definedNames>
    <definedName name="aaaaaaaaaaa" localSheetId="8">#REF!</definedName>
    <definedName name="aaaaaaaaaaa">#REF!</definedName>
    <definedName name="BTPS_ANX" localSheetId="8">#REF!</definedName>
    <definedName name="BTPS_ANX" localSheetId="10">#REF!</definedName>
    <definedName name="BTPS_ANX" localSheetId="11">#REF!</definedName>
    <definedName name="BTPS_ANX" localSheetId="2">#REF!</definedName>
    <definedName name="BTPS_ANX" localSheetId="14">#REF!</definedName>
    <definedName name="BTPS_ANX">#REF!</definedName>
    <definedName name="BTPS_VIA" localSheetId="8">#REF!</definedName>
    <definedName name="BTPS_VIA" localSheetId="10">#REF!</definedName>
    <definedName name="BTPS_VIA" localSheetId="11">#REF!</definedName>
    <definedName name="BTPS_VIA" localSheetId="2">#REF!</definedName>
    <definedName name="BTPS_VIA" localSheetId="14">#REF!</definedName>
    <definedName name="BTPS_VIA">#REF!</definedName>
    <definedName name="CTPS_ANX" localSheetId="8">'Annexure VI(A) Unitwise'!$B$70:$P$110</definedName>
    <definedName name="CTPS_ANX" localSheetId="10">'Annexure VI(A) Unitwise 1-3'!$B$69:$G$109</definedName>
    <definedName name="CTPS_ANX" localSheetId="11">'Annexure VI(A) Unitwise 7-8'!$B$69:$G$109</definedName>
    <definedName name="CTPS_ANX" localSheetId="7">'Annexure VI(A).'!$B$69:$H$105</definedName>
    <definedName name="CTPS_ANX" localSheetId="2">#REF!</definedName>
    <definedName name="CTPS_ANX" localSheetId="14">#REF!</definedName>
    <definedName name="CTPS_ANX">#REF!</definedName>
    <definedName name="Date">[1]Input!$A:$A</definedName>
    <definedName name="DS1_SG">[1]Input!$MH:$MH</definedName>
    <definedName name="MTPS_ANX" localSheetId="8">#REF!</definedName>
    <definedName name="MTPS_ANX" localSheetId="10">#REF!</definedName>
    <definedName name="MTPS_ANX" localSheetId="11">#REF!</definedName>
    <definedName name="MTPS_ANX" localSheetId="2">#REF!</definedName>
    <definedName name="MTPS_ANX" localSheetId="14">#REF!</definedName>
    <definedName name="MTPS_ANX">#REF!</definedName>
    <definedName name="_xlnm.Print_Area" localSheetId="10">'Annexure VI(A) Unitwise 1-3'!$B$3:$H$111</definedName>
    <definedName name="_xlnm.Print_Area" localSheetId="11">'Annexure VI(A) Unitwise 7-8'!$B$3:$H$111</definedName>
    <definedName name="_xlnm.Print_Area" localSheetId="7">'Annexure VI(A).'!$B$3:$H$105</definedName>
    <definedName name="_xlnm.Print_Area" localSheetId="1">'Annexure-I SH 1-4'!$B$3:$I$41</definedName>
    <definedName name="_xlnm.Print_Area" localSheetId="2">'Annexure-I SH 1-4 Unitwise'!$B$3:$S$25</definedName>
    <definedName name="_xlnm.Print_Area" localSheetId="3">'Annexure-I SH 2-4'!$B$3:$J$128</definedName>
    <definedName name="_xlnm.Print_Area" localSheetId="4">'Annexure-I SH 3-4'!$A$2:$AH$14</definedName>
    <definedName name="_xlnm.Print_Area" localSheetId="5">'Annexure-I SH 4-4-CTPS'!$B$3:$I$21</definedName>
    <definedName name="_xlnm.Print_Area" localSheetId="6">'CTPS-Anx-IV'!$B$2:$H$42</definedName>
    <definedName name="_xlnm.Print_Area" localSheetId="0">'Transmission-Index'!$B$2:$C$29</definedName>
  </definedNames>
  <calcPr calcId="162913"/>
</workbook>
</file>

<file path=xl/calcChain.xml><?xml version="1.0" encoding="utf-8"?>
<calcChain xmlns="http://schemas.openxmlformats.org/spreadsheetml/2006/main">
  <c r="P110" i="67" l="1"/>
  <c r="M110" i="67"/>
  <c r="J110" i="67"/>
  <c r="G110" i="67"/>
  <c r="D110" i="67"/>
  <c r="R109" i="67"/>
  <c r="Q109" i="67"/>
  <c r="O109" i="67"/>
  <c r="N109" i="67"/>
  <c r="L109" i="67"/>
  <c r="K109" i="67"/>
  <c r="I109" i="67"/>
  <c r="H109" i="67"/>
  <c r="F109" i="67"/>
  <c r="E109" i="67"/>
  <c r="R108" i="67"/>
  <c r="Q108" i="67"/>
  <c r="O108" i="67"/>
  <c r="N108" i="67"/>
  <c r="L108" i="67"/>
  <c r="K108" i="67"/>
  <c r="I108" i="67"/>
  <c r="H108" i="67"/>
  <c r="F108" i="67"/>
  <c r="E108" i="67"/>
  <c r="R107" i="67"/>
  <c r="Q107" i="67"/>
  <c r="O107" i="67"/>
  <c r="N107" i="67"/>
  <c r="L107" i="67"/>
  <c r="K107" i="67"/>
  <c r="I107" i="67"/>
  <c r="H107" i="67"/>
  <c r="F107" i="67"/>
  <c r="E107" i="67"/>
  <c r="R106" i="67"/>
  <c r="Q106" i="67"/>
  <c r="O106" i="67"/>
  <c r="N106" i="67"/>
  <c r="L106" i="67"/>
  <c r="K106" i="67"/>
  <c r="I106" i="67"/>
  <c r="H106" i="67"/>
  <c r="F106" i="67"/>
  <c r="E106" i="67"/>
  <c r="R105" i="67"/>
  <c r="Q105" i="67"/>
  <c r="O105" i="67"/>
  <c r="N105" i="67"/>
  <c r="L105" i="67"/>
  <c r="K105" i="67"/>
  <c r="I105" i="67"/>
  <c r="H105" i="67"/>
  <c r="F105" i="67"/>
  <c r="E105" i="67"/>
  <c r="V104" i="67"/>
  <c r="R104" i="67"/>
  <c r="Q104" i="67"/>
  <c r="O104" i="67"/>
  <c r="N104" i="67"/>
  <c r="L104" i="67"/>
  <c r="K104" i="67"/>
  <c r="I104" i="67"/>
  <c r="H104" i="67"/>
  <c r="F104" i="67"/>
  <c r="E104" i="67"/>
  <c r="R103" i="67"/>
  <c r="Q103" i="67"/>
  <c r="O103" i="67"/>
  <c r="N103" i="67"/>
  <c r="L103" i="67"/>
  <c r="K103" i="67"/>
  <c r="I103" i="67"/>
  <c r="H103" i="67"/>
  <c r="F103" i="67"/>
  <c r="E103" i="67"/>
  <c r="D98" i="67"/>
  <c r="P91" i="67"/>
  <c r="M91" i="67"/>
  <c r="J91" i="67"/>
  <c r="G91" i="67"/>
  <c r="D91" i="67"/>
  <c r="R90" i="67"/>
  <c r="Q90" i="67"/>
  <c r="O90" i="67"/>
  <c r="N90" i="67"/>
  <c r="L90" i="67"/>
  <c r="K90" i="67"/>
  <c r="I90" i="67"/>
  <c r="H90" i="67"/>
  <c r="F90" i="67"/>
  <c r="E90" i="67"/>
  <c r="R89" i="67"/>
  <c r="Q89" i="67"/>
  <c r="O89" i="67"/>
  <c r="N89" i="67"/>
  <c r="L89" i="67"/>
  <c r="K89" i="67"/>
  <c r="I89" i="67"/>
  <c r="H89" i="67"/>
  <c r="F89" i="67"/>
  <c r="E89" i="67"/>
  <c r="R88" i="67"/>
  <c r="Q88" i="67"/>
  <c r="O88" i="67"/>
  <c r="N88" i="67"/>
  <c r="L88" i="67"/>
  <c r="K88" i="67"/>
  <c r="I88" i="67"/>
  <c r="H88" i="67"/>
  <c r="F88" i="67"/>
  <c r="E88" i="67"/>
  <c r="R87" i="67"/>
  <c r="Q87" i="67"/>
  <c r="O87" i="67"/>
  <c r="N87" i="67"/>
  <c r="L87" i="67"/>
  <c r="K87" i="67"/>
  <c r="I87" i="67"/>
  <c r="H87" i="67"/>
  <c r="F87" i="67"/>
  <c r="E87" i="67"/>
  <c r="R86" i="67"/>
  <c r="Q86" i="67"/>
  <c r="O86" i="67"/>
  <c r="N86" i="67"/>
  <c r="L86" i="67"/>
  <c r="K86" i="67"/>
  <c r="I86" i="67"/>
  <c r="H86" i="67"/>
  <c r="F86" i="67"/>
  <c r="E86" i="67"/>
  <c r="R85" i="67"/>
  <c r="Q85" i="67"/>
  <c r="O85" i="67"/>
  <c r="N85" i="67"/>
  <c r="L85" i="67"/>
  <c r="K85" i="67"/>
  <c r="I85" i="67"/>
  <c r="H85" i="67"/>
  <c r="F85" i="67"/>
  <c r="E85" i="67"/>
  <c r="R84" i="67"/>
  <c r="Q84" i="67"/>
  <c r="O84" i="67"/>
  <c r="N84" i="67"/>
  <c r="L84" i="67"/>
  <c r="K84" i="67"/>
  <c r="I84" i="67"/>
  <c r="H84" i="67"/>
  <c r="F84" i="67"/>
  <c r="E84" i="67"/>
  <c r="R83" i="67"/>
  <c r="Q83" i="67"/>
  <c r="O83" i="67"/>
  <c r="N83" i="67"/>
  <c r="L83" i="67"/>
  <c r="K83" i="67"/>
  <c r="I83" i="67"/>
  <c r="H83" i="67"/>
  <c r="F83" i="67"/>
  <c r="E83" i="67"/>
  <c r="R82" i="67"/>
  <c r="Q82" i="67"/>
  <c r="O82" i="67"/>
  <c r="N82" i="67"/>
  <c r="L82" i="67"/>
  <c r="K82" i="67"/>
  <c r="I82" i="67"/>
  <c r="H82" i="67"/>
  <c r="F82" i="67"/>
  <c r="E82" i="67"/>
  <c r="R81" i="67"/>
  <c r="Q81" i="67"/>
  <c r="O81" i="67"/>
  <c r="N81" i="67"/>
  <c r="L81" i="67"/>
  <c r="K81" i="67"/>
  <c r="I81" i="67"/>
  <c r="H81" i="67"/>
  <c r="F81" i="67"/>
  <c r="E81" i="67"/>
  <c r="R80" i="67"/>
  <c r="Q80" i="67"/>
  <c r="O80" i="67"/>
  <c r="N80" i="67"/>
  <c r="L80" i="67"/>
  <c r="K80" i="67"/>
  <c r="I80" i="67"/>
  <c r="H80" i="67"/>
  <c r="F80" i="67"/>
  <c r="E80" i="67"/>
  <c r="R79" i="67"/>
  <c r="R91" i="67" s="1"/>
  <c r="Q79" i="67"/>
  <c r="Q91" i="67" s="1"/>
  <c r="O79" i="67"/>
  <c r="N79" i="67"/>
  <c r="L79" i="67"/>
  <c r="K79" i="67"/>
  <c r="I79" i="67"/>
  <c r="H79" i="67"/>
  <c r="F79" i="67"/>
  <c r="F91" i="67" s="1"/>
  <c r="E79" i="67"/>
  <c r="E91" i="67" s="1"/>
  <c r="D75" i="67"/>
  <c r="D74" i="67"/>
  <c r="R50" i="67"/>
  <c r="Q50" i="67"/>
  <c r="O50" i="67"/>
  <c r="N50" i="67"/>
  <c r="L50" i="67"/>
  <c r="K50" i="67"/>
  <c r="I50" i="67"/>
  <c r="H50" i="67"/>
  <c r="F50" i="67"/>
  <c r="E50" i="67"/>
  <c r="R48" i="67"/>
  <c r="Q48" i="67"/>
  <c r="O48" i="67"/>
  <c r="N48" i="67"/>
  <c r="L48" i="67"/>
  <c r="K48" i="67"/>
  <c r="I48" i="67"/>
  <c r="H48" i="67"/>
  <c r="F48" i="67"/>
  <c r="E48" i="67"/>
  <c r="R46" i="67"/>
  <c r="Q46" i="67"/>
  <c r="O46" i="67"/>
  <c r="N46" i="67"/>
  <c r="L46" i="67"/>
  <c r="K46" i="67"/>
  <c r="I46" i="67"/>
  <c r="H46" i="67"/>
  <c r="F46" i="67"/>
  <c r="E46" i="67"/>
  <c r="P45" i="67"/>
  <c r="M45" i="67"/>
  <c r="O45" i="67" s="1"/>
  <c r="K45" i="67"/>
  <c r="J45" i="67"/>
  <c r="G45" i="67"/>
  <c r="I45" i="67" s="1"/>
  <c r="D45" i="67"/>
  <c r="E45" i="67" s="1"/>
  <c r="R44" i="67"/>
  <c r="Q44" i="67"/>
  <c r="O44" i="67"/>
  <c r="N44" i="67"/>
  <c r="L44" i="67"/>
  <c r="K44" i="67"/>
  <c r="I44" i="67"/>
  <c r="H44" i="67"/>
  <c r="F44" i="67"/>
  <c r="E44" i="67"/>
  <c r="R43" i="67"/>
  <c r="Q43" i="67"/>
  <c r="O43" i="67"/>
  <c r="N43" i="67"/>
  <c r="L43" i="67"/>
  <c r="K43" i="67"/>
  <c r="I43" i="67"/>
  <c r="H43" i="67"/>
  <c r="F43" i="67"/>
  <c r="E43" i="67"/>
  <c r="R42" i="67"/>
  <c r="Q42" i="67"/>
  <c r="O42" i="67"/>
  <c r="N42" i="67"/>
  <c r="L42" i="67"/>
  <c r="K42" i="67"/>
  <c r="I42" i="67"/>
  <c r="H42" i="67"/>
  <c r="F42" i="67"/>
  <c r="E42" i="67"/>
  <c r="R41" i="67"/>
  <c r="Q41" i="67"/>
  <c r="O41" i="67"/>
  <c r="N41" i="67"/>
  <c r="L41" i="67"/>
  <c r="K41" i="67"/>
  <c r="I41" i="67"/>
  <c r="H41" i="67"/>
  <c r="F41" i="67"/>
  <c r="E41" i="67"/>
  <c r="R40" i="67"/>
  <c r="Q40" i="67"/>
  <c r="O40" i="67"/>
  <c r="N40" i="67"/>
  <c r="L40" i="67"/>
  <c r="K40" i="67"/>
  <c r="I40" i="67"/>
  <c r="H40" i="67"/>
  <c r="F40" i="67"/>
  <c r="E40" i="67"/>
  <c r="R39" i="67"/>
  <c r="Q39" i="67"/>
  <c r="O39" i="67"/>
  <c r="N39" i="67"/>
  <c r="L39" i="67"/>
  <c r="K39" i="67"/>
  <c r="I39" i="67"/>
  <c r="H39" i="67"/>
  <c r="F39" i="67"/>
  <c r="E39" i="67"/>
  <c r="P38" i="67"/>
  <c r="R38" i="67" s="1"/>
  <c r="M38" i="67"/>
  <c r="O38" i="67" s="1"/>
  <c r="J38" i="67"/>
  <c r="L38" i="67" s="1"/>
  <c r="H38" i="67"/>
  <c r="G38" i="67"/>
  <c r="I38" i="67" s="1"/>
  <c r="D38" i="67"/>
  <c r="F38" i="67" s="1"/>
  <c r="R37" i="67"/>
  <c r="Q37" i="67"/>
  <c r="O37" i="67"/>
  <c r="N37" i="67"/>
  <c r="L37" i="67"/>
  <c r="K37" i="67"/>
  <c r="I37" i="67"/>
  <c r="H37" i="67"/>
  <c r="F37" i="67"/>
  <c r="E37" i="67"/>
  <c r="R36" i="67"/>
  <c r="Q36" i="67"/>
  <c r="O36" i="67"/>
  <c r="N36" i="67"/>
  <c r="L36" i="67"/>
  <c r="K36" i="67"/>
  <c r="I36" i="67"/>
  <c r="H36" i="67"/>
  <c r="F36" i="67"/>
  <c r="E36" i="67"/>
  <c r="R35" i="67"/>
  <c r="Q35" i="67"/>
  <c r="O35" i="67"/>
  <c r="N35" i="67"/>
  <c r="L35" i="67"/>
  <c r="K35" i="67"/>
  <c r="I35" i="67"/>
  <c r="H35" i="67"/>
  <c r="F35" i="67"/>
  <c r="E35" i="67"/>
  <c r="R34" i="67"/>
  <c r="Q34" i="67"/>
  <c r="O34" i="67"/>
  <c r="N34" i="67"/>
  <c r="L34" i="67"/>
  <c r="K34" i="67"/>
  <c r="I34" i="67"/>
  <c r="H34" i="67"/>
  <c r="F34" i="67"/>
  <c r="E34" i="67"/>
  <c r="R33" i="67"/>
  <c r="Q33" i="67"/>
  <c r="O33" i="67"/>
  <c r="N33" i="67"/>
  <c r="L33" i="67"/>
  <c r="K33" i="67"/>
  <c r="I33" i="67"/>
  <c r="H33" i="67"/>
  <c r="F33" i="67"/>
  <c r="E33" i="67"/>
  <c r="R32" i="67"/>
  <c r="Q32" i="67"/>
  <c r="O32" i="67"/>
  <c r="N32" i="67"/>
  <c r="L32" i="67"/>
  <c r="K32" i="67"/>
  <c r="I32" i="67"/>
  <c r="H32" i="67"/>
  <c r="F32" i="67"/>
  <c r="E32" i="67"/>
  <c r="R31" i="67"/>
  <c r="Q31" i="67"/>
  <c r="O31" i="67"/>
  <c r="N31" i="67"/>
  <c r="L31" i="67"/>
  <c r="K31" i="67"/>
  <c r="I31" i="67"/>
  <c r="H31" i="67"/>
  <c r="F31" i="67"/>
  <c r="E31" i="67"/>
  <c r="R30" i="67"/>
  <c r="Q30" i="67"/>
  <c r="O30" i="67"/>
  <c r="N30" i="67"/>
  <c r="L30" i="67"/>
  <c r="K30" i="67"/>
  <c r="I30" i="67"/>
  <c r="H30" i="67"/>
  <c r="F30" i="67"/>
  <c r="E30" i="67"/>
  <c r="P29" i="67"/>
  <c r="Q29" i="67" s="1"/>
  <c r="M29" i="67"/>
  <c r="O29" i="67" s="1"/>
  <c r="J29" i="67"/>
  <c r="L29" i="67" s="1"/>
  <c r="G29" i="67"/>
  <c r="I29" i="67" s="1"/>
  <c r="D29" i="67"/>
  <c r="F29" i="67" s="1"/>
  <c r="R28" i="67"/>
  <c r="Q28" i="67"/>
  <c r="O28" i="67"/>
  <c r="N28" i="67"/>
  <c r="L28" i="67"/>
  <c r="K28" i="67"/>
  <c r="I28" i="67"/>
  <c r="H28" i="67"/>
  <c r="F28" i="67"/>
  <c r="E28" i="67"/>
  <c r="R27" i="67"/>
  <c r="Q27" i="67"/>
  <c r="O27" i="67"/>
  <c r="N27" i="67"/>
  <c r="L27" i="67"/>
  <c r="K27" i="67"/>
  <c r="I27" i="67"/>
  <c r="H27" i="67"/>
  <c r="F27" i="67"/>
  <c r="E27" i="67"/>
  <c r="R26" i="67"/>
  <c r="Q26" i="67"/>
  <c r="O26" i="67"/>
  <c r="N26" i="67"/>
  <c r="L26" i="67"/>
  <c r="K26" i="67"/>
  <c r="I26" i="67"/>
  <c r="H26" i="67"/>
  <c r="F26" i="67"/>
  <c r="E26" i="67"/>
  <c r="R25" i="67"/>
  <c r="Q25" i="67"/>
  <c r="O25" i="67"/>
  <c r="N25" i="67"/>
  <c r="L25" i="67"/>
  <c r="K25" i="67"/>
  <c r="I25" i="67"/>
  <c r="H25" i="67"/>
  <c r="F25" i="67"/>
  <c r="E25" i="67"/>
  <c r="R24" i="67"/>
  <c r="Q24" i="67"/>
  <c r="O24" i="67"/>
  <c r="N24" i="67"/>
  <c r="L24" i="67"/>
  <c r="K24" i="67"/>
  <c r="I24" i="67"/>
  <c r="H24" i="67"/>
  <c r="F24" i="67"/>
  <c r="E24" i="67"/>
  <c r="R23" i="67"/>
  <c r="Q23" i="67"/>
  <c r="O23" i="67"/>
  <c r="N23" i="67"/>
  <c r="L23" i="67"/>
  <c r="K23" i="67"/>
  <c r="I23" i="67"/>
  <c r="H23" i="67"/>
  <c r="F23" i="67"/>
  <c r="E23" i="67"/>
  <c r="R22" i="67"/>
  <c r="Q22" i="67"/>
  <c r="O22" i="67"/>
  <c r="N22" i="67"/>
  <c r="L22" i="67"/>
  <c r="K22" i="67"/>
  <c r="I22" i="67"/>
  <c r="H22" i="67"/>
  <c r="F22" i="67"/>
  <c r="E22" i="67"/>
  <c r="R21" i="67"/>
  <c r="Q21" i="67"/>
  <c r="O21" i="67"/>
  <c r="N21" i="67"/>
  <c r="L21" i="67"/>
  <c r="K21" i="67"/>
  <c r="I21" i="67"/>
  <c r="H21" i="67"/>
  <c r="F21" i="67"/>
  <c r="E21" i="67"/>
  <c r="R20" i="67"/>
  <c r="Q20" i="67"/>
  <c r="O20" i="67"/>
  <c r="N20" i="67"/>
  <c r="L20" i="67"/>
  <c r="K20" i="67"/>
  <c r="I20" i="67"/>
  <c r="H20" i="67"/>
  <c r="F20" i="67"/>
  <c r="E20" i="67"/>
  <c r="R19" i="67"/>
  <c r="Q19" i="67"/>
  <c r="O19" i="67"/>
  <c r="N19" i="67"/>
  <c r="L19" i="67"/>
  <c r="K19" i="67"/>
  <c r="I19" i="67"/>
  <c r="H19" i="67"/>
  <c r="F19" i="67"/>
  <c r="E19" i="67"/>
  <c r="R18" i="67"/>
  <c r="Q18" i="67"/>
  <c r="O18" i="67"/>
  <c r="N18" i="67"/>
  <c r="L18" i="67"/>
  <c r="K18" i="67"/>
  <c r="I18" i="67"/>
  <c r="H18" i="67"/>
  <c r="F18" i="67"/>
  <c r="E18" i="67"/>
  <c r="R17" i="67"/>
  <c r="Q17" i="67"/>
  <c r="O17" i="67"/>
  <c r="N17" i="67"/>
  <c r="L17" i="67"/>
  <c r="K17" i="67"/>
  <c r="I17" i="67"/>
  <c r="H17" i="67"/>
  <c r="F17" i="67"/>
  <c r="E17" i="67"/>
  <c r="R16" i="67"/>
  <c r="Q16" i="67"/>
  <c r="O16" i="67"/>
  <c r="N16" i="67"/>
  <c r="L16" i="67"/>
  <c r="K16" i="67"/>
  <c r="I16" i="67"/>
  <c r="H16" i="67"/>
  <c r="F16" i="67"/>
  <c r="E16" i="67"/>
  <c r="R15" i="67"/>
  <c r="Q15" i="67"/>
  <c r="O15" i="67"/>
  <c r="N15" i="67"/>
  <c r="L15" i="67"/>
  <c r="K15" i="67"/>
  <c r="I15" i="67"/>
  <c r="H15" i="67"/>
  <c r="F15" i="67"/>
  <c r="E15" i="67"/>
  <c r="R14" i="67"/>
  <c r="Q14" i="67"/>
  <c r="O14" i="67"/>
  <c r="N14" i="67"/>
  <c r="L14" i="67"/>
  <c r="K14" i="67"/>
  <c r="I14" i="67"/>
  <c r="H14" i="67"/>
  <c r="F14" i="67"/>
  <c r="E14" i="67"/>
  <c r="R13" i="67"/>
  <c r="Q13" i="67"/>
  <c r="O13" i="67"/>
  <c r="N13" i="67"/>
  <c r="L13" i="67"/>
  <c r="K13" i="67"/>
  <c r="I13" i="67"/>
  <c r="H13" i="67"/>
  <c r="F13" i="67"/>
  <c r="E13" i="67"/>
  <c r="P55" i="64"/>
  <c r="O55" i="64"/>
  <c r="N55" i="64"/>
  <c r="M55" i="64"/>
  <c r="L55" i="64"/>
  <c r="K55" i="64"/>
  <c r="P52" i="64"/>
  <c r="O52" i="64"/>
  <c r="N52" i="64"/>
  <c r="M52" i="64"/>
  <c r="L52" i="64"/>
  <c r="K52" i="64"/>
  <c r="P49" i="64"/>
  <c r="O49" i="64"/>
  <c r="N49" i="64"/>
  <c r="M49" i="64"/>
  <c r="L49" i="64"/>
  <c r="K49" i="64"/>
  <c r="P46" i="64"/>
  <c r="O46" i="64"/>
  <c r="N46" i="64"/>
  <c r="M46" i="64"/>
  <c r="L46" i="64"/>
  <c r="K46" i="64"/>
  <c r="P43" i="64"/>
  <c r="O43" i="64"/>
  <c r="N43" i="64"/>
  <c r="M43" i="64"/>
  <c r="L43" i="64"/>
  <c r="K43" i="64"/>
  <c r="P40" i="64"/>
  <c r="O40" i="64"/>
  <c r="N40" i="64"/>
  <c r="M40" i="64"/>
  <c r="L40" i="64"/>
  <c r="K40" i="64"/>
  <c r="P37" i="64"/>
  <c r="O37" i="64"/>
  <c r="N37" i="64"/>
  <c r="M37" i="64"/>
  <c r="L37" i="64"/>
  <c r="K37" i="64"/>
  <c r="P55" i="44"/>
  <c r="O55" i="44"/>
  <c r="N55" i="44"/>
  <c r="M55" i="44"/>
  <c r="L55" i="44"/>
  <c r="K55" i="44"/>
  <c r="J55" i="44"/>
  <c r="I55" i="44"/>
  <c r="P52" i="44"/>
  <c r="O52" i="44"/>
  <c r="N52" i="44"/>
  <c r="M52" i="44"/>
  <c r="L52" i="44"/>
  <c r="K52" i="44"/>
  <c r="J52" i="44"/>
  <c r="I52" i="44"/>
  <c r="P49" i="44"/>
  <c r="O49" i="44"/>
  <c r="N49" i="44"/>
  <c r="M49" i="44"/>
  <c r="L49" i="44"/>
  <c r="K49" i="44"/>
  <c r="J49" i="44"/>
  <c r="I49" i="44"/>
  <c r="P46" i="44"/>
  <c r="O46" i="44"/>
  <c r="N46" i="44"/>
  <c r="M46" i="44"/>
  <c r="L46" i="44"/>
  <c r="K46" i="44"/>
  <c r="J46" i="44"/>
  <c r="I46" i="44"/>
  <c r="P43" i="44"/>
  <c r="O43" i="44"/>
  <c r="N43" i="44"/>
  <c r="M43" i="44"/>
  <c r="L43" i="44"/>
  <c r="K43" i="44"/>
  <c r="J43" i="44"/>
  <c r="I43" i="44"/>
  <c r="P40" i="44"/>
  <c r="O40" i="44"/>
  <c r="N40" i="44"/>
  <c r="M40" i="44"/>
  <c r="L40" i="44"/>
  <c r="K40" i="44"/>
  <c r="J40" i="44"/>
  <c r="I40" i="44"/>
  <c r="P37" i="44"/>
  <c r="O37" i="44"/>
  <c r="N37" i="44"/>
  <c r="M37" i="44"/>
  <c r="L37" i="44"/>
  <c r="K37" i="44"/>
  <c r="J37" i="44"/>
  <c r="I37" i="44"/>
  <c r="E29" i="67" l="1"/>
  <c r="I110" i="67"/>
  <c r="P47" i="67"/>
  <c r="Q47" i="67" s="1"/>
  <c r="D47" i="67"/>
  <c r="D49" i="67" s="1"/>
  <c r="Q45" i="67"/>
  <c r="F110" i="67"/>
  <c r="N91" i="67"/>
  <c r="E110" i="67"/>
  <c r="Q110" i="67"/>
  <c r="L91" i="67"/>
  <c r="O110" i="67"/>
  <c r="H110" i="67"/>
  <c r="R110" i="67"/>
  <c r="K91" i="67"/>
  <c r="N110" i="67"/>
  <c r="J47" i="67"/>
  <c r="K47" i="67" s="1"/>
  <c r="I91" i="67"/>
  <c r="L110" i="67"/>
  <c r="O91" i="67"/>
  <c r="K29" i="67"/>
  <c r="N38" i="67"/>
  <c r="H91" i="67"/>
  <c r="K110" i="67"/>
  <c r="F47" i="67"/>
  <c r="R47" i="67"/>
  <c r="P49" i="67"/>
  <c r="H29" i="67"/>
  <c r="N29" i="67"/>
  <c r="R29" i="67"/>
  <c r="E38" i="67"/>
  <c r="K38" i="67"/>
  <c r="Q38" i="67"/>
  <c r="F45" i="67"/>
  <c r="H45" i="67"/>
  <c r="L45" i="67"/>
  <c r="N45" i="67"/>
  <c r="R45" i="67"/>
  <c r="G47" i="67"/>
  <c r="M47" i="67"/>
  <c r="O15" i="64"/>
  <c r="N15" i="64"/>
  <c r="M15" i="64"/>
  <c r="L15" i="64"/>
  <c r="K15" i="64"/>
  <c r="O12" i="64"/>
  <c r="N12" i="64"/>
  <c r="M12" i="64"/>
  <c r="L12" i="64"/>
  <c r="K12" i="64"/>
  <c r="O11" i="64"/>
  <c r="N11" i="64"/>
  <c r="M11" i="64"/>
  <c r="L11" i="64"/>
  <c r="K11" i="64"/>
  <c r="O15" i="44"/>
  <c r="N15" i="44"/>
  <c r="M15" i="44"/>
  <c r="L15" i="44"/>
  <c r="K15" i="44"/>
  <c r="J15" i="44"/>
  <c r="I15" i="44"/>
  <c r="H15" i="44"/>
  <c r="G15" i="44"/>
  <c r="F15" i="44"/>
  <c r="O12" i="44"/>
  <c r="N12" i="44"/>
  <c r="M12" i="44"/>
  <c r="L12" i="44"/>
  <c r="K12" i="44"/>
  <c r="J12" i="44"/>
  <c r="I12" i="44"/>
  <c r="H12" i="44"/>
  <c r="G12" i="44"/>
  <c r="F12" i="44"/>
  <c r="O11" i="44"/>
  <c r="N11" i="44"/>
  <c r="M11" i="44"/>
  <c r="L11" i="44"/>
  <c r="K11" i="44"/>
  <c r="J11" i="44"/>
  <c r="I11" i="44"/>
  <c r="H11" i="44"/>
  <c r="G11" i="44"/>
  <c r="F11" i="44"/>
  <c r="E47" i="67" l="1"/>
  <c r="L47" i="67"/>
  <c r="J49" i="67"/>
  <c r="L49" i="67" s="1"/>
  <c r="G49" i="67"/>
  <c r="H47" i="67"/>
  <c r="I47" i="67"/>
  <c r="E49" i="67"/>
  <c r="F49" i="67"/>
  <c r="M49" i="67"/>
  <c r="N47" i="67"/>
  <c r="O47" i="67"/>
  <c r="Q49" i="67"/>
  <c r="R49" i="67"/>
  <c r="R25" i="63"/>
  <c r="S25" i="63" s="1"/>
  <c r="R24" i="63"/>
  <c r="S24" i="63" s="1"/>
  <c r="R23" i="63"/>
  <c r="S23" i="63" s="1"/>
  <c r="R22" i="63"/>
  <c r="S22" i="63" s="1"/>
  <c r="O25" i="63"/>
  <c r="P25" i="63" s="1"/>
  <c r="O24" i="63"/>
  <c r="P24" i="63" s="1"/>
  <c r="O23" i="63"/>
  <c r="P23" i="63" s="1"/>
  <c r="O22" i="63"/>
  <c r="P22" i="63" s="1"/>
  <c r="L25" i="63"/>
  <c r="M25" i="63" s="1"/>
  <c r="L24" i="63"/>
  <c r="M24" i="63" s="1"/>
  <c r="L23" i="63"/>
  <c r="M23" i="63" s="1"/>
  <c r="L22" i="63"/>
  <c r="M22" i="63" s="1"/>
  <c r="I25" i="63"/>
  <c r="J25" i="63" s="1"/>
  <c r="I24" i="63"/>
  <c r="J24" i="63" s="1"/>
  <c r="I23" i="63"/>
  <c r="J23" i="63" s="1"/>
  <c r="I22" i="63"/>
  <c r="J22" i="63" s="1"/>
  <c r="R17" i="63"/>
  <c r="S17" i="63" s="1"/>
  <c r="O17" i="63"/>
  <c r="P17" i="63" s="1"/>
  <c r="L17" i="63"/>
  <c r="M17" i="63" s="1"/>
  <c r="I17" i="63"/>
  <c r="J17" i="63" s="1"/>
  <c r="R15" i="63"/>
  <c r="S15" i="63" s="1"/>
  <c r="R14" i="63"/>
  <c r="S14" i="63" s="1"/>
  <c r="O15" i="63"/>
  <c r="P15" i="63" s="1"/>
  <c r="O14" i="63"/>
  <c r="P14" i="63" s="1"/>
  <c r="L15" i="63"/>
  <c r="M15" i="63" s="1"/>
  <c r="L14" i="63"/>
  <c r="M14" i="63" s="1"/>
  <c r="I15" i="63"/>
  <c r="J15" i="63" s="1"/>
  <c r="I14" i="63"/>
  <c r="J14" i="63" s="1"/>
  <c r="I10" i="63"/>
  <c r="J10" i="63" s="1"/>
  <c r="R10" i="63"/>
  <c r="S10" i="63" s="1"/>
  <c r="O10" i="63"/>
  <c r="P10" i="63" s="1"/>
  <c r="L10" i="63"/>
  <c r="M10" i="63" s="1"/>
  <c r="F23" i="63"/>
  <c r="G23" i="63" s="1"/>
  <c r="F24" i="63"/>
  <c r="G24" i="63" s="1"/>
  <c r="F25" i="63"/>
  <c r="G25" i="63" s="1"/>
  <c r="F22" i="63"/>
  <c r="G22" i="63" s="1"/>
  <c r="F17" i="63"/>
  <c r="G17" i="63" s="1"/>
  <c r="F15" i="63"/>
  <c r="G15" i="63" s="1"/>
  <c r="F14" i="63"/>
  <c r="G14" i="63" s="1"/>
  <c r="F10" i="63"/>
  <c r="G10" i="63" s="1"/>
  <c r="K49" i="67" l="1"/>
  <c r="I49" i="67"/>
  <c r="H49" i="67"/>
  <c r="O49" i="67"/>
  <c r="N49" i="67"/>
  <c r="L99" i="53" l="1"/>
  <c r="H105" i="53"/>
  <c r="G105" i="53"/>
  <c r="F105" i="53"/>
  <c r="E105" i="53"/>
  <c r="D105" i="53"/>
  <c r="D95" i="53"/>
  <c r="H88" i="53"/>
  <c r="G88" i="53"/>
  <c r="F88" i="53"/>
  <c r="E88" i="53"/>
  <c r="D88" i="53"/>
  <c r="D73" i="53"/>
  <c r="H44" i="53"/>
  <c r="G44" i="53"/>
  <c r="F44" i="53"/>
  <c r="E44" i="53"/>
  <c r="D44" i="53"/>
  <c r="H37" i="53"/>
  <c r="G37" i="53"/>
  <c r="F37" i="53"/>
  <c r="E37" i="53"/>
  <c r="D37" i="53"/>
  <c r="D46" i="53" s="1"/>
  <c r="D48" i="53" s="1"/>
  <c r="H28" i="53"/>
  <c r="G28" i="53"/>
  <c r="F28" i="53"/>
  <c r="E28" i="53"/>
  <c r="D28" i="53"/>
  <c r="H46" i="53" l="1"/>
  <c r="H48" i="53" s="1"/>
  <c r="F46" i="53"/>
  <c r="F48" i="53" s="1"/>
  <c r="E46" i="53"/>
  <c r="E48" i="53" s="1"/>
  <c r="G46" i="53"/>
  <c r="G48" i="53" s="1"/>
  <c r="J11" i="4"/>
  <c r="I11" i="4"/>
  <c r="H11" i="4"/>
  <c r="G11" i="4"/>
  <c r="F11" i="4"/>
  <c r="J10" i="4"/>
  <c r="I10" i="4"/>
  <c r="H10" i="4"/>
  <c r="G10" i="4"/>
  <c r="J8" i="4"/>
  <c r="I8" i="4"/>
  <c r="H8" i="4"/>
  <c r="G8" i="4"/>
  <c r="F8" i="4"/>
  <c r="I12" i="49" l="1"/>
  <c r="H10" i="49"/>
  <c r="H12" i="49" s="1"/>
  <c r="G10" i="49"/>
  <c r="G12" i="49" s="1"/>
  <c r="F10" i="49"/>
  <c r="F12" i="49" s="1"/>
  <c r="E10" i="49"/>
  <c r="E12" i="49" s="1"/>
</calcChain>
</file>

<file path=xl/sharedStrings.xml><?xml version="1.0" encoding="utf-8"?>
<sst xmlns="http://schemas.openxmlformats.org/spreadsheetml/2006/main" count="1724" uniqueCount="536">
  <si>
    <t>2016-17</t>
  </si>
  <si>
    <t>Particulars</t>
  </si>
  <si>
    <t>Units</t>
  </si>
  <si>
    <t>2012-13</t>
  </si>
  <si>
    <t>2013-14</t>
  </si>
  <si>
    <t>2014-15</t>
  </si>
  <si>
    <t>2015-16</t>
  </si>
  <si>
    <t>Installed Capacity and Configuration</t>
  </si>
  <si>
    <t>MW</t>
  </si>
  <si>
    <t>Any other Site specific feature</t>
  </si>
  <si>
    <t>Primary Fuel :</t>
  </si>
  <si>
    <t>8.1.1</t>
  </si>
  <si>
    <t>MT</t>
  </si>
  <si>
    <t>8.1.2</t>
  </si>
  <si>
    <t>FSA</t>
  </si>
  <si>
    <t>Imported</t>
  </si>
  <si>
    <t>8.1.3</t>
  </si>
  <si>
    <t>km</t>
  </si>
  <si>
    <t>8.1.4</t>
  </si>
  <si>
    <t>Mode of Transport</t>
  </si>
  <si>
    <t>8.1.5</t>
  </si>
  <si>
    <t>Maximum Station capability to stock primary fuel</t>
  </si>
  <si>
    <t>8.1.6</t>
  </si>
  <si>
    <t>8.1.7</t>
  </si>
  <si>
    <t>Minimum Stock maintained for primary fuel</t>
  </si>
  <si>
    <t>8.1.8</t>
  </si>
  <si>
    <t>8.2.1</t>
  </si>
  <si>
    <t>8.2.2</t>
  </si>
  <si>
    <t>Sources of supply</t>
  </si>
  <si>
    <t>8.2.3</t>
  </si>
  <si>
    <t>8.2.4</t>
  </si>
  <si>
    <t>8.2.5</t>
  </si>
  <si>
    <t>8.2.6</t>
  </si>
  <si>
    <t>8.2.7</t>
  </si>
  <si>
    <t>8.2.8</t>
  </si>
  <si>
    <t>Cost of Spares :</t>
  </si>
  <si>
    <t>Cost of Spares capitalized in the books of accounts</t>
  </si>
  <si>
    <t>(Rs. Lakh)</t>
  </si>
  <si>
    <t>Cost of   spares included in capital cost for the purpose of tariff</t>
  </si>
  <si>
    <t>Period</t>
  </si>
  <si>
    <t>Generation :</t>
  </si>
  <si>
    <t>MU</t>
  </si>
  <si>
    <t>Average Declared Capacity (DC)</t>
  </si>
  <si>
    <t>Actual Auxiliary Energy Consumption excluding colony consumption</t>
  </si>
  <si>
    <t>Actual Energy supplied to Colony from the station</t>
  </si>
  <si>
    <t>14.1.1</t>
  </si>
  <si>
    <t>Domestic coal</t>
  </si>
  <si>
    <t>From linked mines</t>
  </si>
  <si>
    <t>Non-linked mines</t>
  </si>
  <si>
    <t>14.1.2</t>
  </si>
  <si>
    <t>14.1.3</t>
  </si>
  <si>
    <t>Gross Calorific Value (GCV) :</t>
  </si>
  <si>
    <t>14.2.1</t>
  </si>
  <si>
    <t>14.2.2</t>
  </si>
  <si>
    <t>Imported Coal</t>
  </si>
  <si>
    <t>14.2.3</t>
  </si>
  <si>
    <t>14.2.4</t>
  </si>
  <si>
    <t>14.2.5</t>
  </si>
  <si>
    <t>14.2.6</t>
  </si>
  <si>
    <t>Price of coal :</t>
  </si>
  <si>
    <t>14.3.1</t>
  </si>
  <si>
    <t>14.3.2</t>
  </si>
  <si>
    <t>14.3.3</t>
  </si>
  <si>
    <t>14.3.4</t>
  </si>
  <si>
    <t>Blending :</t>
  </si>
  <si>
    <t>14.4.1</t>
  </si>
  <si>
    <t>Blending ratio of imported coal with domestic coal</t>
  </si>
  <si>
    <t>14.4.2</t>
  </si>
  <si>
    <t>Proportion of e-auction coal in the blending</t>
  </si>
  <si>
    <t>14.5.1</t>
  </si>
  <si>
    <t>14.5.1.1</t>
  </si>
  <si>
    <t>Transit loss from linked mines</t>
  </si>
  <si>
    <t>14.5.1.2</t>
  </si>
  <si>
    <t>14.5.1.3</t>
  </si>
  <si>
    <t>Transit loss of imported coal</t>
  </si>
  <si>
    <t>14.5.2</t>
  </si>
  <si>
    <t>14.5.2.1</t>
  </si>
  <si>
    <t>14.5.2.2</t>
  </si>
  <si>
    <t>14.5.2.3</t>
  </si>
  <si>
    <t>Weighted Average Price</t>
  </si>
  <si>
    <t>Planned Outages</t>
  </si>
  <si>
    <t>Number of tripping</t>
  </si>
  <si>
    <t>16.4.1</t>
  </si>
  <si>
    <t>Cold Start-up</t>
  </si>
  <si>
    <t>16.4.2</t>
  </si>
  <si>
    <t>Warm Start-up</t>
  </si>
  <si>
    <t>16.4.3</t>
  </si>
  <si>
    <t>Hot start-up</t>
  </si>
  <si>
    <t>Sl.No.</t>
  </si>
  <si>
    <t>Name of Transmission Licensee</t>
  </si>
  <si>
    <t>Power Grid Corporation of India</t>
  </si>
  <si>
    <t>Powerlinks Transmission Ltd.</t>
  </si>
  <si>
    <t>Torrent Power Grid Private Limited</t>
  </si>
  <si>
    <t>Jaypee Power grid Limited (JPPGL)</t>
  </si>
  <si>
    <t>Essar Power Transmission Company Ltd.</t>
  </si>
  <si>
    <t>ParbatiKoldam Transmission Company Ltd.</t>
  </si>
  <si>
    <t>Western Region Transmission (Maharashtra) Pvt. Ltd.</t>
  </si>
  <si>
    <t>Western Region Transmission (Gujarat) Pvt. Ltd.</t>
  </si>
  <si>
    <t>Teestavalley Power Transmission Ltd. New Delhi</t>
  </si>
  <si>
    <t>North East Transmission Company Ltd, New Delhi</t>
  </si>
  <si>
    <t>East-North Inter-connection Company Ltd</t>
  </si>
  <si>
    <t>Cross   Border   Power   Transmission   Company   Limited, Gurgaon</t>
  </si>
  <si>
    <t>Jindal Power Limited, Chhattisgarh</t>
  </si>
  <si>
    <t>Raichur Sholapur Transmission Company Ltd</t>
  </si>
  <si>
    <t>Jabalpur Transmission Company Ltd, New Delhi</t>
  </si>
  <si>
    <t>Bhopal-Dhule Transmission Company Ltd., New Delhi</t>
  </si>
  <si>
    <t>Adani Transmission (India) Limited</t>
  </si>
  <si>
    <t>Kudgi Transmission Limited</t>
  </si>
  <si>
    <t>PowergridVizag Transmission Limited</t>
  </si>
  <si>
    <t>Darbhanga - Motihari Transmission Company Limited</t>
  </si>
  <si>
    <t>Purulia&amp;Kharagpur Transmission Company Limited</t>
  </si>
  <si>
    <t>Patran Transmission Company Limited</t>
  </si>
  <si>
    <t>RAPP Transmission Company Limited</t>
  </si>
  <si>
    <t>NRSS XXXI (B) Transmission Limited</t>
  </si>
  <si>
    <t>NRSS XXIX Transmission Limited</t>
  </si>
  <si>
    <t>List of Transmission Licensee*</t>
  </si>
  <si>
    <t>*Any other transmission licensee for which license has been granted by the CERC</t>
  </si>
  <si>
    <t>Sl. No.</t>
  </si>
  <si>
    <t>Days &amp; MT</t>
  </si>
  <si>
    <t>Transportation Distance of the station from the sources of supply</t>
  </si>
  <si>
    <t>Annexure –I SH 1/4</t>
  </si>
  <si>
    <t>Pro-forma   for   furnishing   Actual   annual   performance / operational   data   for   the coal/lignite based thermal generating stations for the 5-year period from 2012-13 to 2016-17.</t>
  </si>
  <si>
    <t>Weighted Average Landed price of Domestic coal</t>
  </si>
  <si>
    <t>Equivalent to domestic coal</t>
  </si>
  <si>
    <t>Annexure VI(A)</t>
  </si>
  <si>
    <t>DETAILS OF OPERATION AND MAINTENANCE EXPENSES</t>
  </si>
  <si>
    <t>(To be filled for each of the Thermal /Hydro Generating Station)</t>
  </si>
  <si>
    <t>Name of the Company:</t>
  </si>
  <si>
    <t>(Rs. In Lakhs)</t>
  </si>
  <si>
    <t>ITEM</t>
  </si>
  <si>
    <t>(A)</t>
  </si>
  <si>
    <t>Breakup of O&amp;M expenses :</t>
  </si>
  <si>
    <t>Consumption of Stores and Spares</t>
  </si>
  <si>
    <t>Repair and Maintenance</t>
  </si>
  <si>
    <t>Insurance</t>
  </si>
  <si>
    <t>Security (normal)</t>
  </si>
  <si>
    <t>Additional Security it any on the advise of Govt. Agency/</t>
  </si>
  <si>
    <t>Statutory Authorityf</t>
  </si>
  <si>
    <t>Water Charges</t>
  </si>
  <si>
    <t>Administrative Expenses :</t>
  </si>
  <si>
    <t>- Rent</t>
  </si>
  <si>
    <t>- Electricity Charges</t>
  </si>
  <si>
    <t>- Traveling and conveyance</t>
  </si>
  <si>
    <t>- Communication expenses</t>
  </si>
  <si>
    <t>- Advertising</t>
  </si>
  <si>
    <t>- Foundation laying and inauguration</t>
  </si>
  <si>
    <t>- Donations</t>
  </si>
  <si>
    <t>- Entertainment</t>
  </si>
  <si>
    <t>-Filing Fees</t>
  </si>
  <si>
    <t>Sub-Total (Administrative Expenses)</t>
  </si>
  <si>
    <t>Employee Cost</t>
  </si>
  <si>
    <t>-Salaries, wages and allowances</t>
  </si>
  <si>
    <t>-Staff welfare expenses</t>
  </si>
  <si>
    <t>-Productivity linked incentive</t>
  </si>
  <si>
    <t>- Expenditure on VRS</t>
  </si>
  <si>
    <t>-Ex-gratia</t>
  </si>
  <si>
    <t>-Performance related pay (PRP)</t>
  </si>
  <si>
    <t>Sub-Total (Employee Cost)</t>
  </si>
  <si>
    <t>Loss of store</t>
  </si>
  <si>
    <t>Provisions</t>
  </si>
  <si>
    <t>Prior Period Adjustment , if any</t>
  </si>
  <si>
    <t>Corporate office expenses allocation</t>
  </si>
  <si>
    <t>- Others (Specify items)</t>
  </si>
  <si>
    <t>Total (1 to 12)</t>
  </si>
  <si>
    <t>Revenue/ Recoveries, if any</t>
  </si>
  <si>
    <t>Net Expenses</t>
  </si>
  <si>
    <t>Notes:</t>
  </si>
  <si>
    <t>II.   An annual increase in O&amp;M expenses under a given head in excess of 10% percent should be explained.</t>
  </si>
  <si>
    <t>III. The data should be based on audited balance sheets,duly reconciled and certified.</t>
  </si>
  <si>
    <t>IV. Employee cost should be excluding arrears paid for pay hike/prior period adjustment /payment</t>
  </si>
  <si>
    <t>IV. Details of arrears, if any, pertaining to period prior to the year 2008-09 should be mentioned</t>
  </si>
  <si>
    <t>separately.</t>
  </si>
  <si>
    <t>V. No. of employees opting for VRS during each year should be indicated.</t>
  </si>
  <si>
    <t>VI. Details of abnormal expenses, if any, shall be furnished separately.</t>
  </si>
  <si>
    <t>VII Break-up of staff welfare expenses should be furnished</t>
  </si>
  <si>
    <t>VIII Details of Consumptive Water requirement , contracted quantum and actual water consumed</t>
  </si>
  <si>
    <t>with source , rate etc. should be furnished year-wise for Thermal Power Stations</t>
  </si>
  <si>
    <t>X.    Salaries and staff welfare expenses shall be provided into different heads such as pension,</t>
  </si>
  <si>
    <t>gratuity, provident fund, leave encashment. Also provides provision for revision in wage allowance.</t>
  </si>
  <si>
    <r>
      <t xml:space="preserve">Capital spares consumed </t>
    </r>
    <r>
      <rPr>
        <b/>
        <sz val="11"/>
        <color theme="1"/>
        <rFont val="Tahoma"/>
        <family val="2"/>
      </rPr>
      <t>not included in  (A) (1)</t>
    </r>
  </si>
  <si>
    <r>
      <t xml:space="preserve">above and not claimed /allowed by Commission </t>
    </r>
    <r>
      <rPr>
        <sz val="11"/>
        <color theme="1"/>
        <rFont val="Tahoma"/>
        <family val="2"/>
      </rPr>
      <t>for</t>
    </r>
  </si>
  <si>
    <r>
      <t xml:space="preserve">I. </t>
    </r>
    <r>
      <rPr>
        <b/>
        <sz val="11"/>
        <color theme="1"/>
        <rFont val="Tahoma"/>
        <family val="2"/>
      </rPr>
      <t xml:space="preserve">The details of Corporate Expenses and the methodology of allocation of corporate expenses </t>
    </r>
    <r>
      <rPr>
        <sz val="11"/>
        <color theme="1"/>
        <rFont val="Tahoma"/>
        <family val="2"/>
      </rPr>
      <t xml:space="preserve">to various functional activities and allocation of Corporate expenses pertaining to power generation/transmission system to each operating stations/ transmission region/system and stations/transmission region/system under construction </t>
    </r>
    <r>
      <rPr>
        <b/>
        <sz val="11"/>
        <color theme="1"/>
        <rFont val="Tahoma"/>
        <family val="2"/>
      </rPr>
      <t xml:space="preserve">should be clearly specified in ANNEXURE-VIII </t>
    </r>
    <r>
      <rPr>
        <sz val="11"/>
        <color theme="1"/>
        <rFont val="Tahoma"/>
        <family val="2"/>
      </rPr>
      <t>as provided here separately.</t>
    </r>
  </si>
  <si>
    <r>
      <t xml:space="preserve">IX. Details of </t>
    </r>
    <r>
      <rPr>
        <b/>
        <sz val="11"/>
        <color theme="1"/>
        <rFont val="Tahoma"/>
        <family val="2"/>
      </rPr>
      <t>capital spares consumedeach year which were not claimed/allowed in the tariff</t>
    </r>
  </si>
  <si>
    <r>
      <t xml:space="preserve">should be furnished </t>
    </r>
    <r>
      <rPr>
        <b/>
        <sz val="11"/>
        <color theme="1"/>
        <rFont val="Tahoma"/>
        <family val="2"/>
      </rPr>
      <t>giving item wise unit price and quantity consumed</t>
    </r>
    <r>
      <rPr>
        <sz val="11"/>
        <color theme="1"/>
        <rFont val="Tahoma"/>
        <family val="2"/>
      </rPr>
      <t>.</t>
    </r>
  </si>
  <si>
    <t>Name of the Power Station:</t>
  </si>
  <si>
    <r>
      <t>Annexure-I</t>
    </r>
    <r>
      <rPr>
        <b/>
        <sz val="10"/>
        <color theme="1"/>
        <rFont val="Tahoma"/>
        <family val="2"/>
      </rPr>
      <t xml:space="preserve"> </t>
    </r>
    <r>
      <rPr>
        <b/>
        <u/>
        <sz val="10"/>
        <color theme="1"/>
        <rFont val="Tahoma"/>
        <family val="2"/>
      </rPr>
      <t>SH 2/4</t>
    </r>
  </si>
  <si>
    <t xml:space="preserve">Details </t>
  </si>
  <si>
    <t>Unit</t>
  </si>
  <si>
    <t>% and MT (of the total coal consumed)</t>
  </si>
  <si>
    <r>
      <t>Annexure-I</t>
    </r>
    <r>
      <rPr>
        <b/>
        <sz val="10"/>
        <color theme="1"/>
        <rFont val="Tahoma"/>
        <family val="2"/>
      </rPr>
      <t xml:space="preserve"> </t>
    </r>
    <r>
      <rPr>
        <b/>
        <u/>
        <sz val="10"/>
        <color theme="1"/>
        <rFont val="Tahoma"/>
        <family val="2"/>
      </rPr>
      <t>SH 4/4</t>
    </r>
  </si>
  <si>
    <t>Qty Produced</t>
  </si>
  <si>
    <t>Conversion of value added product</t>
  </si>
  <si>
    <t>For making roads &amp; embarkment</t>
  </si>
  <si>
    <t>Land filling</t>
  </si>
  <si>
    <t>Used in plant site in one or other form or used in some other site</t>
  </si>
  <si>
    <t>Cost    of    spares    actually consumed</t>
  </si>
  <si>
    <t>( Rs. Lakh)</t>
  </si>
  <si>
    <t>Average stock of spares</t>
  </si>
  <si>
    <t>(Rs. Lakhs)</t>
  </si>
  <si>
    <t>- Executives</t>
  </si>
  <si>
    <t>- Non Executives</t>
  </si>
  <si>
    <t>- Corporate office</t>
  </si>
  <si>
    <t>Man-MW ratio</t>
  </si>
  <si>
    <t>Man/MW</t>
  </si>
  <si>
    <t>Note :- * Not applicable to lignite based thermal power station.</t>
  </si>
  <si>
    <t>Note:</t>
  </si>
  <si>
    <t>1. List  of  beneficiaries/customers  along  with  allocation  by  GoI  including  variable (allocation of unallocated share) / capacity as contracted shall also be furnished separately.In case  of  two  or  more  secondary  fuels,  information  should  be  furnished  for  each  of  the secondary fuel.</t>
  </si>
  <si>
    <t>2. In  case  of  two  or  more  stages  or  two  or  more  unit  sizes,  information  should  be furnished separately to the extent possible.</t>
  </si>
  <si>
    <t>3. A brief write-up on the methodology to arrive at the above performance &amp; operation parameters should also be furnished.</t>
  </si>
  <si>
    <t>4. Any relevant point or a specific fact having bearing on performance or operating parameters may also be highlighted or brought to the notice of the Commission.</t>
  </si>
  <si>
    <t>5. A note on stock of primary fuel maintained giving details of stacking etc. should be furnished.</t>
  </si>
  <si>
    <t>6. Details of the instances where the generating stations has invoked the 2014 Tariff Regulations blending with imported or open market coal (within the 30% limit of ECR) with/ without consent of beneficiaries.</t>
  </si>
  <si>
    <t>7.   The declared capacity for peak and off peak period should be given separately as per respective RLDC.</t>
  </si>
  <si>
    <t>Detail of Ash utilization % of fly ash produced</t>
  </si>
  <si>
    <t>Number       of       employees deployed in O&amp;M</t>
  </si>
  <si>
    <t>Total</t>
  </si>
  <si>
    <t>Nos.</t>
  </si>
  <si>
    <t>Design value</t>
  </si>
  <si>
    <t>ppm or mg/Nm3</t>
  </si>
  <si>
    <t>Month</t>
  </si>
  <si>
    <t>April</t>
  </si>
  <si>
    <t>October</t>
  </si>
  <si>
    <t>May</t>
  </si>
  <si>
    <t>November</t>
  </si>
  <si>
    <t>June</t>
  </si>
  <si>
    <t>December</t>
  </si>
  <si>
    <t>July</t>
  </si>
  <si>
    <t>January</t>
  </si>
  <si>
    <t>August</t>
  </si>
  <si>
    <t>February</t>
  </si>
  <si>
    <t>September</t>
  </si>
  <si>
    <t>March</t>
  </si>
  <si>
    <t>PLANT AVAILABILITY/SCHEDULED PLANT LOAD FACTOR ACHIEVED</t>
  </si>
  <si>
    <t>Annual</t>
  </si>
  <si>
    <t>Security</t>
  </si>
  <si>
    <t>Donations</t>
  </si>
  <si>
    <t>Year-wise audited actual O&amp;M expenses submitted for the period 2012-13 to 2016-17 should be clearly indicating the following:</t>
  </si>
  <si>
    <t>(i)Explanation / Justification for year to year variation of more than (±) 10% in any head of O&amp;M</t>
  </si>
  <si>
    <t>expenses.</t>
  </si>
  <si>
    <t>(ii) Details of expenditure under the head "Others".</t>
  </si>
  <si>
    <t>(iii) Details of the amount indicated under the head "Revenues/Recoveries".</t>
  </si>
  <si>
    <t>(iv) Details of arrears and prior period adjustments included in the data for the period 2012-13 to 2016-17, if any, pertaining to period prior to the year 2012-13 should be mentioned separately in the following format:</t>
  </si>
  <si>
    <t>(v) Separately furnish the details of abnormal expenses, if any.</t>
  </si>
  <si>
    <t>(vi)  Future provisions pertaining to period beyond 2016-17 made in the employee cost or any other head during</t>
  </si>
  <si>
    <t>2012-13 to 2016-17 towards wage revision/arrears or for any other reason shall be provided separately.</t>
  </si>
  <si>
    <t>III. The data should be based on audited balance sheets, duly reconciled and certified.</t>
  </si>
  <si>
    <t>IV. Details of arrears, if any, pertaining to period prior to the year 2008-09 should be mentioned separately.</t>
  </si>
  <si>
    <t>(B)</t>
  </si>
  <si>
    <t>(C)</t>
  </si>
  <si>
    <t>Sl. No</t>
  </si>
  <si>
    <t xml:space="preserve">Year during the period 2012-17 in
which      arrear/      prior      period adjustments have been made
</t>
  </si>
  <si>
    <t xml:space="preserve">Year to which this arrear
and        prior        period adjustment pertains
</t>
  </si>
  <si>
    <t xml:space="preserve">Amount of  arrear/  prior
period           adjustment
(Rs. in lakh)
</t>
  </si>
  <si>
    <t>DETAILS OF O &amp; M EXPENSES (At Corporate Level/Regional Level)</t>
  </si>
  <si>
    <t>( Rs. In Lacs)</t>
  </si>
  <si>
    <t>unit</t>
  </si>
  <si>
    <t>Breakup of corporate expenses (Aggregate at Company level)</t>
  </si>
  <si>
    <t>- Employee expenses:</t>
  </si>
  <si>
    <t>1.1</t>
  </si>
  <si>
    <t>-Performance related pay( PRP)</t>
  </si>
  <si>
    <t>Administrative Expenses:</t>
  </si>
  <si>
    <t>- Repair and maintenance</t>
  </si>
  <si>
    <t>- Training and Recruitment</t>
  </si>
  <si>
    <t>- Communication</t>
  </si>
  <si>
    <t>- Traveling &amp; Conveyance</t>
  </si>
  <si>
    <t>Sub - Total (Administrative</t>
  </si>
  <si>
    <t>Others (specify items)</t>
  </si>
  <si>
    <t>Total (1 to 6)</t>
  </si>
  <si>
    <t>Less recoveries (if any)</t>
  </si>
  <si>
    <t>Net Corporate Expenses (Aggregate)</t>
  </si>
  <si>
    <t>Allocation of Corporate Expenses to</t>
  </si>
  <si>
    <t>Power Generation/Transmission O&amp;M</t>
  </si>
  <si>
    <t>Project management/Projects under</t>
  </si>
  <si>
    <t>Construction</t>
  </si>
  <si>
    <t>RLDC and ULDC</t>
  </si>
  <si>
    <t>Consultancy Business</t>
  </si>
  <si>
    <t>Telecommunication Business</t>
  </si>
  <si>
    <t>Any other</t>
  </si>
  <si>
    <t>Note: Heads indicated above are illustrative. Generating companies or the transmission utilities may furnish the allocations in different functional activities suited to their company.</t>
  </si>
  <si>
    <t xml:space="preserve">Allocation of Corporate Expenses relating to functional activity of power. Generation or the transmission to various generating stations or the transmission region/systems as the case may be.
</t>
  </si>
  <si>
    <t>Generating station 1 / Transmission</t>
  </si>
  <si>
    <t>Region 1</t>
  </si>
  <si>
    <t>Generating station 2 /</t>
  </si>
  <si>
    <t>Transmission Region 2 ……..</t>
  </si>
  <si>
    <t>(vii) Details of Regional level expenses to be provided separately giving methodology of allocation of Regional expenses.</t>
  </si>
  <si>
    <t>%</t>
  </si>
  <si>
    <t>Capacity</t>
  </si>
  <si>
    <t>Annexure-XIX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</si>
  <si>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</si>
  <si>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</si>
  <si>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</si>
  <si>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</si>
  <si>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</si>
  <si>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</si>
  <si>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</si>
  <si>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</si>
  <si>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Plant  Availability  Factor  (PAF) (%)</t>
  </si>
  <si>
    <t>Plant Load Factors (PLF) (%)</t>
  </si>
  <si>
    <t>Scheduled Energy (MU)</t>
  </si>
  <si>
    <t>Scheduled Generation (MU)</t>
  </si>
  <si>
    <t>Actual Generation (MU)</t>
  </si>
  <si>
    <t>Value of coal (Rs. Lakh)</t>
  </si>
  <si>
    <t>Value of Oil (Rs. lakh)</t>
  </si>
  <si>
    <t>Station Heat Rate (kcal/kwh)</t>
  </si>
  <si>
    <t>Equity (Rs. Crore)</t>
  </si>
  <si>
    <t>Absolute value</t>
  </si>
  <si>
    <t>Rate (%)</t>
  </si>
  <si>
    <t>(b) interest on Loan</t>
  </si>
  <si>
    <t>(d) Interest on working Capital</t>
  </si>
  <si>
    <t>(f) Compensation Allowances</t>
  </si>
  <si>
    <t>Energy Charge (Rs./Kwh)</t>
  </si>
  <si>
    <t>Total tariff (Rs. Kwh)</t>
  </si>
  <si>
    <t>Profit/ loss (Rs. Crore0</t>
  </si>
  <si>
    <t>DSM Generation (MU)</t>
  </si>
  <si>
    <t>DSM Rate (Ps/Kwh)</t>
  </si>
  <si>
    <t>Revenue from DSM (Rs. Crore)</t>
  </si>
  <si>
    <t>Note: Generating Companies are required to submit data for all generating stations.</t>
  </si>
  <si>
    <t>This is a general format. Plants of different fuel users have to fill the cells as applicable to them. Tariff for the Hydro may be understood as composite tariff.</t>
  </si>
  <si>
    <t>The data provided for the corresponding years need to mention as Actual or provisional.</t>
  </si>
  <si>
    <t>Data for each Unit and Stage is required to be submitted in additional sheets as per the format.</t>
  </si>
  <si>
    <t>Name of the Company:  Damodar Valley Corporation</t>
  </si>
  <si>
    <t>Additional Security it any on the advise of Govt. Agency/Statutory Authority</t>
  </si>
  <si>
    <t>Contribution to Pension &amp; Gratuity</t>
  </si>
  <si>
    <t>i</t>
  </si>
  <si>
    <t>Share of Subsidiary Activity</t>
  </si>
  <si>
    <t>ii</t>
  </si>
  <si>
    <t>Share of Other Corporate office Expenses</t>
  </si>
  <si>
    <t>Sub-Total (Corporate Office Expenses)</t>
  </si>
  <si>
    <r>
      <t xml:space="preserve">Capital spares consumed </t>
    </r>
    <r>
      <rPr>
        <b/>
        <sz val="11"/>
        <color theme="1"/>
        <rFont val="Tahoma"/>
        <family val="2"/>
      </rPr>
      <t>not included in  (A) (1)above and not claimed /allowed by Commission for</t>
    </r>
  </si>
  <si>
    <r>
      <t xml:space="preserve">I. </t>
    </r>
    <r>
      <rPr>
        <b/>
        <sz val="11"/>
        <color theme="1"/>
        <rFont val="Arial"/>
        <family val="2"/>
      </rPr>
      <t xml:space="preserve">The details of Corporate Expenses and the methodology of allocation of corporate expenses </t>
    </r>
    <r>
      <rPr>
        <sz val="11"/>
        <color theme="1"/>
        <rFont val="Arial"/>
        <family val="2"/>
      </rPr>
      <t xml:space="preserve">to various functional activities and allocation of Corporate expenses pertaining to power generation/transmission system to each operating stations/ transmission region/system and stations/transmission region/system under construction </t>
    </r>
    <r>
      <rPr>
        <b/>
        <sz val="11"/>
        <color theme="1"/>
        <rFont val="Arial"/>
        <family val="2"/>
      </rPr>
      <t xml:space="preserve">should be clearly specified in ANNEXURE-VIII </t>
    </r>
    <r>
      <rPr>
        <sz val="11"/>
        <color theme="1"/>
        <rFont val="Arial"/>
        <family val="2"/>
      </rPr>
      <t>as provided here separately.</t>
    </r>
  </si>
  <si>
    <t xml:space="preserve">VIII Details of Consumptive Water requirement , contracted quantum and actual water consumed with source , rate etc. </t>
  </si>
  <si>
    <t xml:space="preserve">       should be furnished year-wise for Thermal Power Stations</t>
  </si>
  <si>
    <r>
      <t xml:space="preserve">IX. Details of </t>
    </r>
    <r>
      <rPr>
        <b/>
        <sz val="11"/>
        <color theme="1"/>
        <rFont val="Arial"/>
        <family val="2"/>
      </rPr>
      <t>capital spares consumed each year which were not claimed/allowed in the tariff</t>
    </r>
  </si>
  <si>
    <r>
      <t xml:space="preserve">should be furnished </t>
    </r>
    <r>
      <rPr>
        <b/>
        <sz val="11"/>
        <color theme="1"/>
        <rFont val="Arial"/>
        <family val="2"/>
      </rPr>
      <t>giving item wise unit price and quantity consumed</t>
    </r>
    <r>
      <rPr>
        <sz val="11"/>
        <color theme="1"/>
        <rFont val="Arial"/>
        <family val="2"/>
      </rPr>
      <t>.</t>
    </r>
  </si>
  <si>
    <t>Note : VII</t>
  </si>
  <si>
    <t>Breakup of Staff welfare Expenses</t>
  </si>
  <si>
    <t>Canteen Expenses</t>
  </si>
  <si>
    <t>Family Planning Incentive</t>
  </si>
  <si>
    <t>Exgratia on Death</t>
  </si>
  <si>
    <t>Funeral Expenses</t>
  </si>
  <si>
    <t>Employees Sports and Cultural Expenses</t>
  </si>
  <si>
    <t>Cash Award to Employees</t>
  </si>
  <si>
    <t>Cash Award to Employees Children</t>
  </si>
  <si>
    <t>S.W.E Misc.Expns</t>
  </si>
  <si>
    <t>Compensation - Grants in lieu of Compassionate Employment</t>
  </si>
  <si>
    <t>Medical Reimbursement- Indore &amp; Outdoor</t>
  </si>
  <si>
    <t>Total Staff Wel Fare Expenses</t>
  </si>
  <si>
    <t>Part of Annex-VI(A) SL No.12</t>
  </si>
  <si>
    <t>Breakup of Others Expenses (Specify Item)</t>
  </si>
  <si>
    <t>General Office Expenses, Printing &amp; Stationary, Legal, Postage, Etc.</t>
  </si>
  <si>
    <t>Environment Protection and Other State Cess</t>
  </si>
  <si>
    <t>SIP Expenses</t>
  </si>
  <si>
    <t>Misc Expenses on Non Core Activities and Others</t>
  </si>
  <si>
    <t>Amortization of Deferred Revenue Expenses</t>
  </si>
  <si>
    <t>Professional and Consultancy Charges</t>
  </si>
  <si>
    <t>Marketing and Selling Expenses</t>
  </si>
  <si>
    <t>Training of Personnel-Staff</t>
  </si>
  <si>
    <t>Subsidy to Central and Other Schools</t>
  </si>
  <si>
    <t>CTPS</t>
  </si>
  <si>
    <t>Chandrapura Thermal Power station</t>
  </si>
  <si>
    <t>Name of the Company</t>
  </si>
  <si>
    <t>Damodar Valley Corporation</t>
  </si>
  <si>
    <t>Name of Station /Pit head or Non-pit head</t>
  </si>
  <si>
    <t>Chandrapuran Thermal Power Station/Non-pit head</t>
  </si>
  <si>
    <t>890 (3x130+2x250)</t>
  </si>
  <si>
    <t>Rated Steam Parameters (Also state the type of Steam turbine and Boiler)</t>
  </si>
  <si>
    <r>
      <rPr>
        <b/>
        <sz val="12"/>
        <color theme="1"/>
        <rFont val="Times New Roman"/>
        <family val="1"/>
      </rPr>
      <t>U#1-3 (3x130 MW) :</t>
    </r>
    <r>
      <rPr>
        <sz val="11"/>
        <color theme="1"/>
        <rFont val="Times New Roman"/>
        <family val="1"/>
      </rPr>
      <t xml:space="preserve">Unit,MS Temp-538 </t>
    </r>
    <r>
      <rPr>
        <vertAlign val="superscript"/>
        <sz val="11"/>
        <color theme="1"/>
        <rFont val="Times New Roman"/>
        <family val="1"/>
      </rPr>
      <t>0</t>
    </r>
    <r>
      <rPr>
        <sz val="11"/>
        <color theme="1"/>
        <rFont val="Times New Roman"/>
        <family val="1"/>
      </rPr>
      <t>C,MS Pr.-126 Kg/cm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,MS Flow-435 T/Hr.Boiler-Corner fire tube CE,USA,Turbine- Tanden compound,3 Cylinder (HP-IP&amp;LP) GE,USA,                       </t>
    </r>
    <r>
      <rPr>
        <b/>
        <sz val="12"/>
        <color theme="1"/>
        <rFont val="Times New Roman"/>
        <family val="1"/>
      </rPr>
      <t>U#7&amp;8(2x250 MW):</t>
    </r>
    <r>
      <rPr>
        <sz val="11"/>
        <color theme="1"/>
        <rFont val="Times New Roman"/>
        <family val="1"/>
      </rPr>
      <t xml:space="preserve"> MS Temp-537 </t>
    </r>
    <r>
      <rPr>
        <vertAlign val="superscript"/>
        <sz val="11"/>
        <color theme="1"/>
        <rFont val="Times New Roman"/>
        <family val="1"/>
      </rPr>
      <t>0</t>
    </r>
    <r>
      <rPr>
        <sz val="11"/>
        <color theme="1"/>
        <rFont val="Times New Roman"/>
        <family val="1"/>
      </rPr>
      <t>C,MS Pr.-150 Kg/cm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,MS Flow-742 T/Hr.Boiler-Corner fire tube,BHEL Turbine- BHEL KWU  </t>
    </r>
  </si>
  <si>
    <t>Type of BFP  (Electrical driven / Steam driven)</t>
  </si>
  <si>
    <t>In all the Unit BFP is Electical driven.</t>
  </si>
  <si>
    <t>Circulating water system (Closed cycle / Open cycle)</t>
  </si>
  <si>
    <t>Closed Cycle</t>
  </si>
  <si>
    <t>Actual Gross Generation at generator terminals</t>
  </si>
  <si>
    <t>Actual Net Generation Ex-bus</t>
  </si>
  <si>
    <t>Scheduled Generation Ex-bus</t>
  </si>
  <si>
    <t>NA</t>
  </si>
  <si>
    <t>Weighted average duration of outages (unit-wise details):</t>
  </si>
  <si>
    <t>Chandrapuran Thermal Power Station</t>
  </si>
  <si>
    <t>U#3</t>
  </si>
  <si>
    <t>U#7</t>
  </si>
  <si>
    <t>U#8</t>
  </si>
  <si>
    <t xml:space="preserve"> (Days)</t>
  </si>
  <si>
    <t xml:space="preserve">Forced Outages </t>
  </si>
  <si>
    <t>Number of start-ups:</t>
  </si>
  <si>
    <t>2*</t>
  </si>
  <si>
    <t>11*</t>
  </si>
  <si>
    <t>2**</t>
  </si>
  <si>
    <t>CTPS U#1- Retired w.e.f. 13.01.2017 &amp; CTPS U#2-Retired w.e.f. 30.07.2017</t>
  </si>
  <si>
    <t>N/A</t>
  </si>
  <si>
    <t>In addition to the reason explained for shortfall of PAF achieved vis-à-vis NAPAF, Low System Demand (LSD) is the another reason for shortfall in PLF achieved vis-à-vis Target PLF</t>
  </si>
  <si>
    <t>Reason for shortfall in PLF achieved vis-à-vis Target PLF</t>
  </si>
  <si>
    <t xml:space="preserve">Plant Load Factor Achieved (PLF / SG %) </t>
  </si>
  <si>
    <r>
      <rPr>
        <b/>
        <sz val="11"/>
        <color theme="1"/>
        <rFont val="Times New Roman"/>
        <family val="1"/>
      </rPr>
      <t>FY 2013-14:-</t>
    </r>
    <r>
      <rPr>
        <sz val="11"/>
        <color theme="1"/>
        <rFont val="Times New Roman"/>
        <family val="1"/>
      </rPr>
      <t xml:space="preserve"> BTL &amp; Ash evacuation prob. U#8: Bursting of PRDS line. </t>
    </r>
    <r>
      <rPr>
        <b/>
        <sz val="11"/>
        <color theme="1"/>
        <rFont val="Times New Roman"/>
        <family val="1"/>
      </rPr>
      <t>FY 2014-15:-</t>
    </r>
    <r>
      <rPr>
        <sz val="11"/>
        <color theme="1"/>
        <rFont val="Times New Roman"/>
        <family val="1"/>
      </rPr>
      <t xml:space="preserve"> Coal shortgae, Ash evacuation prob. U#2-LP Turb. blade failure &amp; U#8-Stator bar failure. </t>
    </r>
    <r>
      <rPr>
        <b/>
        <sz val="11"/>
        <color theme="1"/>
        <rFont val="Times New Roman"/>
        <family val="1"/>
      </rPr>
      <t>FY 2015-16:-</t>
    </r>
    <r>
      <rPr>
        <sz val="11"/>
        <color theme="1"/>
        <rFont val="Times New Roman"/>
        <family val="1"/>
      </rPr>
      <t>U#7-Generator Rotor E/F,U#8- Stator inter turn fault.</t>
    </r>
    <r>
      <rPr>
        <b/>
        <sz val="11"/>
        <color theme="1"/>
        <rFont val="Times New Roman"/>
        <family val="1"/>
      </rPr>
      <t xml:space="preserve"> FY 2016-17: </t>
    </r>
    <r>
      <rPr>
        <sz val="11"/>
        <color theme="1"/>
        <rFont val="Times New Roman"/>
        <family val="1"/>
      </rPr>
      <t xml:space="preserve">- No shortfall.           </t>
    </r>
  </si>
  <si>
    <t>Reason for shortfall in PAF achieved vis-à-vis NAPAF</t>
  </si>
  <si>
    <t>Plant Availability Factor Achieved (PAF %)</t>
  </si>
  <si>
    <t>Normative Annual Plant Availability Factor (%) approved by Commission : U#3-75%  &amp; U#7&amp;8-83%</t>
  </si>
  <si>
    <t>Installed Capacity (MW): 890 (3X130+2X250)</t>
  </si>
  <si>
    <t>Name of Generating station: Chandrapura  Thermal Power Station</t>
  </si>
  <si>
    <t>Generating company: Damodar Valley Corporation</t>
  </si>
  <si>
    <t>Annexure-IV</t>
  </si>
  <si>
    <t xml:space="preserve">Nox, Sox and other particulate matter emission in </t>
  </si>
  <si>
    <t>SPM</t>
  </si>
  <si>
    <t>SOx</t>
  </si>
  <si>
    <t>NOx</t>
  </si>
  <si>
    <t xml:space="preserve"> values</t>
  </si>
  <si>
    <t>Design value of emission control equipment                                    ( New norms w.e.f Dec'2017)</t>
  </si>
  <si>
    <t>N.A</t>
  </si>
  <si>
    <t>Any other use, Please specify</t>
  </si>
  <si>
    <t>Qty &amp; usages</t>
  </si>
  <si>
    <t>81-148</t>
  </si>
  <si>
    <t>83-149</t>
  </si>
  <si>
    <t>88-162</t>
  </si>
  <si>
    <t>89-191</t>
  </si>
  <si>
    <t>438-689</t>
  </si>
  <si>
    <t>478-700</t>
  </si>
  <si>
    <t>92-225</t>
  </si>
  <si>
    <t>540-695</t>
  </si>
  <si>
    <t>511-875</t>
  </si>
  <si>
    <t>U#7&amp;8</t>
  </si>
  <si>
    <t>31-52</t>
  </si>
  <si>
    <t>37-51</t>
  </si>
  <si>
    <t>40-69</t>
  </si>
  <si>
    <t>45-75</t>
  </si>
  <si>
    <t>529-627</t>
  </si>
  <si>
    <t>433-866</t>
  </si>
  <si>
    <t>39-176</t>
  </si>
  <si>
    <t>532-651</t>
  </si>
  <si>
    <t>435-870</t>
  </si>
  <si>
    <t>Fuels:</t>
  </si>
  <si>
    <t>Coal</t>
  </si>
  <si>
    <t>Annual Allocation or / and Requirement</t>
  </si>
  <si>
    <t>͠   45,00,000 for running all 05 units</t>
  </si>
  <si>
    <t>Sources of supply / procurement along with contracted quantity and garde of coal</t>
  </si>
  <si>
    <t>CCL - 2075000 MT (GRADE - W-IV, G-9,G-10,G-11,G-12,WCP,NCWC)                                   BCCL -655000 MT (GRADE-W-III, W-IV, G-3,G-6, G-8,WCP)                                                     DVC BERMO MINES</t>
  </si>
  <si>
    <t>8.1.2.1</t>
  </si>
  <si>
    <t>8.1.2.2</t>
  </si>
  <si>
    <t>NIL</t>
  </si>
  <si>
    <t>8.1.2.3</t>
  </si>
  <si>
    <t>Spot Market/ e-auction</t>
  </si>
  <si>
    <r>
      <rPr>
        <b/>
        <u/>
        <sz val="9"/>
        <color indexed="8"/>
        <rFont val="Calibri"/>
        <family val="2"/>
      </rPr>
      <t>Road</t>
    </r>
    <r>
      <rPr>
        <sz val="9"/>
        <color indexed="8"/>
        <rFont val="Calibri"/>
        <family val="2"/>
      </rPr>
      <t xml:space="preserve"> (Block-IV-35 km, West Modidih-44 km, Katapahari-39 km, Nichitpur- 44 km, Tetulmari-37 km, Amlo-19 km, Tarmi- 18 km, Kalyani- 17 km, Jarangdih-33 km, Govindpur-43 km)                   </t>
    </r>
    <r>
      <rPr>
        <b/>
        <u/>
        <sz val="9"/>
        <color indexed="8"/>
        <rFont val="Calibri"/>
        <family val="2"/>
      </rPr>
      <t>Rail</t>
    </r>
    <r>
      <rPr>
        <sz val="9"/>
        <color indexed="8"/>
        <rFont val="Calibri"/>
        <family val="2"/>
      </rPr>
      <t xml:space="preserve"> (Tarmi- 16 km, Jarangdih-II-35 km, Jarangdih-I-35 km, Karo- 20 km, Bansjora- 36 km, Kusunda- 39 km, Sijua- 33 km, North Govindpur- 33 km, Kessurgarh- 41 km, Bachra- 140 km, k.d.h. - 151 km, Dhori- 30 km)</t>
    </r>
  </si>
  <si>
    <t>Rail / Road</t>
  </si>
  <si>
    <t>40 Days &amp; 5,00,000 MT</t>
  </si>
  <si>
    <t>Maximun Stock maintained for primary fuel</t>
  </si>
  <si>
    <t>5,00,000 MT</t>
  </si>
  <si>
    <t>10000 MT</t>
  </si>
  <si>
    <t>Average Stock maintained for primary fuel</t>
  </si>
  <si>
    <t>15 days &amp; 195000 MT</t>
  </si>
  <si>
    <t>Secondary Fuel</t>
  </si>
  <si>
    <t>KL</t>
  </si>
  <si>
    <t>͠   2500</t>
  </si>
  <si>
    <t>IOCL &amp; HPCL</t>
  </si>
  <si>
    <r>
      <rPr>
        <b/>
        <u/>
        <sz val="9"/>
        <color indexed="8"/>
        <rFont val="Calibri"/>
        <family val="2"/>
      </rPr>
      <t>Rail</t>
    </r>
    <r>
      <rPr>
        <sz val="9"/>
        <color indexed="8"/>
        <rFont val="Calibri"/>
        <family val="2"/>
      </rPr>
      <t xml:space="preserve"> (Haldia- 356 km, Bongaigaon- 835 km, Barauni- 339 km, Vizag- 960 km)                                 </t>
    </r>
    <r>
      <rPr>
        <b/>
        <u/>
        <sz val="9"/>
        <color indexed="8"/>
        <rFont val="Calibri"/>
        <family val="2"/>
      </rPr>
      <t>Road</t>
    </r>
    <r>
      <rPr>
        <sz val="9"/>
        <color indexed="8"/>
        <rFont val="Calibri"/>
        <family val="2"/>
      </rPr>
      <t xml:space="preserve"> (Haldia- 375 km)</t>
    </r>
  </si>
  <si>
    <t>Maximum Station capability to stock Secondary fuel</t>
  </si>
  <si>
    <t>Maximun Stock maintained for Secondary fuel</t>
  </si>
  <si>
    <t>Minimum Stock maintained for Secondary fuel</t>
  </si>
  <si>
    <t>Average Stock maintained for Secondary fuel</t>
  </si>
  <si>
    <t>Consumption :</t>
  </si>
  <si>
    <t>Spot market/ e-auction coal</t>
  </si>
  <si>
    <t>As Billed (Non-coking coal)</t>
  </si>
  <si>
    <t>Kcal/kg</t>
  </si>
  <si>
    <t>As Received</t>
  </si>
  <si>
    <t>As Fired</t>
  </si>
  <si>
    <t>Imported coal</t>
  </si>
  <si>
    <t>As Billed</t>
  </si>
  <si>
    <t>Weighted Average Gross Calorific Value (As Billed-Non-coking)</t>
  </si>
  <si>
    <t>Weighted Average Gross Calorific Value (As Received)</t>
  </si>
  <si>
    <t>Weighted Average Gross Calorific Value (As Fired)</t>
  </si>
  <si>
    <t>RS./MT</t>
  </si>
  <si>
    <t>Weighted Average Landed price of Imported coal</t>
  </si>
  <si>
    <t>Weighted Average Landed price of Spot market/ e-auction coal</t>
  </si>
  <si>
    <t>Weighted Average Landed price of all the coals</t>
  </si>
  <si>
    <t xml:space="preserve">Actual Average coal stock maintained </t>
  </si>
  <si>
    <t>9 &amp; 119904.09</t>
  </si>
  <si>
    <t>10 &amp; 128779.51</t>
  </si>
  <si>
    <t>10 &amp; 132764.58</t>
  </si>
  <si>
    <t>21 &amp; 275106.88</t>
  </si>
  <si>
    <t>24 &amp; 313271.49</t>
  </si>
  <si>
    <t>Actual Transit &amp; Handling Losses for coal</t>
  </si>
  <si>
    <t>Pit-Head Station</t>
  </si>
  <si>
    <t>Transit loss from non-linked mines including e-auction coal mines</t>
  </si>
  <si>
    <t>Non-Pit Head Station</t>
  </si>
  <si>
    <t>Secondary Fuel Oil</t>
  </si>
  <si>
    <t xml:space="preserve">Consumption </t>
  </si>
  <si>
    <t>Weighted Average Gross Calorfic Value (As Received)</t>
  </si>
  <si>
    <t>Kcal/lit.</t>
  </si>
  <si>
    <t>Rs./KL</t>
  </si>
  <si>
    <t>Actual Average Stock maintained</t>
  </si>
  <si>
    <t>Annexure-VIII</t>
  </si>
  <si>
    <t xml:space="preserve"> Capacity</t>
  </si>
  <si>
    <t>Total MTPS- Item-wise Revenue Exp.</t>
  </si>
  <si>
    <t>CTPS 1-3</t>
  </si>
  <si>
    <t>CTPS 7&amp;8</t>
  </si>
  <si>
    <t>Total CTPS- Item-wise Revenue Exp.</t>
  </si>
  <si>
    <t>Debt at the end of the year (Rs. Crore)</t>
  </si>
  <si>
    <t>Working  Capital  (Rs.  Crore)  – finally admitted by CERC</t>
  </si>
  <si>
    <t>Capital cost (Rs. Crore) – finally admitted by CERC</t>
  </si>
  <si>
    <t>Capacity Charges/ Annual Fixed Cost (AFC)</t>
  </si>
  <si>
    <t>(a) Return  on equity  – pre tax (admitted by CERC)</t>
  </si>
  <si>
    <t>Absolute value (Rs. Crore)</t>
  </si>
  <si>
    <t>Rate  (%)  –  Weighted  Average Rate</t>
  </si>
  <si>
    <t>(c) Depreciation (finally allowed  by CERC</t>
  </si>
  <si>
    <t>(e) Operation and maintenance cost (finally admitted by CERC)</t>
  </si>
  <si>
    <t>AFC (Rs. Kwh)</t>
  </si>
  <si>
    <t>Revenue  realisation  before  tax (Rs. Crore)</t>
  </si>
  <si>
    <t>Revenue   realisation   after   tax (Rs. Crore)</t>
  </si>
  <si>
    <t>Station/ Stage/ Unit     : U # 1-3</t>
  </si>
  <si>
    <t>Fuel Type (Coal/ Lignite/ Gas/ Liquid Fuel/ Nuclear/ Hydro  : Coal</t>
  </si>
  <si>
    <t>Capacity of Plant (MW)  : 130MW x 3</t>
  </si>
  <si>
    <t>Station/ Stage/ Unit  : U 7-8</t>
  </si>
  <si>
    <t>Capacity of Plant (MW) : 250MW x 2</t>
  </si>
  <si>
    <t>Name of the Generating Station : CTPS</t>
  </si>
  <si>
    <t>Name of the Utility : DVC</t>
  </si>
  <si>
    <t>Name of the Utility: DVC</t>
  </si>
  <si>
    <r>
      <t>Annexure-I</t>
    </r>
    <r>
      <rPr>
        <b/>
        <sz val="10"/>
        <color theme="1"/>
        <rFont val="Tahoma"/>
        <family val="2"/>
      </rPr>
      <t xml:space="preserve"> </t>
    </r>
    <r>
      <rPr>
        <b/>
        <u/>
        <sz val="10"/>
        <color theme="1"/>
        <rFont val="Tahoma"/>
        <family val="2"/>
      </rPr>
      <t>SH 3/4</t>
    </r>
  </si>
  <si>
    <t>IX. Details of capital spares consumed each year which were not claimed/allowed in the tariff</t>
  </si>
  <si>
    <t>should be furnished giving item wise unit price and quantity consumed.</t>
  </si>
  <si>
    <t>Annexure –I SH 1/4 Unitwise</t>
  </si>
  <si>
    <t>Part of Annex-VI(A) SL No. 7.2</t>
  </si>
  <si>
    <t xml:space="preserve">Unit </t>
  </si>
  <si>
    <t>130MW x 3</t>
  </si>
  <si>
    <t>CTPS 7-8</t>
  </si>
  <si>
    <t>250MW x 2</t>
  </si>
  <si>
    <t>Sl.No</t>
  </si>
  <si>
    <t>Quantum  of  coal  consumption (MT)</t>
  </si>
  <si>
    <t>Specific     Coal     Consumption (kg/kwh)</t>
  </si>
  <si>
    <t>Gross  Calorific  Value  of  Coal (Kcal/ Kg)</t>
  </si>
  <si>
    <t>Heat Contribution of Coal (Kcal/Kwh)</t>
  </si>
  <si>
    <t>Cost       Of       Specific       Coal Consumption      (Rs./Kwh)      – Finally admitted by CERC</t>
  </si>
  <si>
    <t>Quantum  of  Oil  Consumption (Lit.)</t>
  </si>
  <si>
    <t>Gross   calorific   value   of   oil (kcal/lit)</t>
  </si>
  <si>
    <t>Specific  Oil  Consumption  (ml/KWh)</t>
  </si>
  <si>
    <t>Cost        Of        Specific        Oil Consumption      (Rs./Kwh)      – Finally admitted by CERC</t>
  </si>
  <si>
    <t>Heat  Contribution  of  Oil  (Kcal/ kwh)</t>
  </si>
  <si>
    <t>Auxiliary  Energy  Consumption (%)</t>
  </si>
  <si>
    <t xml:space="preserve">Note: Prepared based on actual expenditure provided in Annexure VI(A) in the ratio of Installed Capacity of the Plant. This expenditure excludes share of Corporate O&amp;M expenditure. </t>
  </si>
  <si>
    <t>COD   :  Jul 1968</t>
  </si>
  <si>
    <t>COD  : Nov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</si>
</sst>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_(* #,##0.000_);_(* \(#,##0.000\);_(* &quot;-&quot;??_);_(@_)"/>
    <numFmt numFmtId="167" formatCode="0.0"/>
    <numFmt numFmtId="168" formatCode="_ * #,##0.000_ ;_ * \-#,##0.000_ ;_ * &quot;-&quot;??_ ;_ @_ "/>
  </numFmts>
  <fonts count="4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Bookman Old Style"/>
      <family val="1"/>
    </font>
    <font>
      <i/>
      <sz val="11"/>
      <color theme="1"/>
      <name val="Arial"/>
      <family val="2"/>
    </font>
    <font>
      <b/>
      <sz val="12"/>
      <color theme="1"/>
      <name val="Times New Roman"/>
      <family val="1"/>
    </font>
    <font>
      <b/>
      <sz val="14"/>
      <color theme="1"/>
      <name val="Arial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Arial"/>
      <family val="2"/>
    </font>
    <font>
      <b/>
      <u/>
      <sz val="10"/>
      <color theme="1"/>
      <name val="Tahoma"/>
      <family val="2"/>
    </font>
    <font>
      <b/>
      <sz val="10"/>
      <color theme="1"/>
      <name val="Tahoma"/>
      <family val="2"/>
    </font>
    <font>
      <sz val="13"/>
      <color theme="1"/>
      <name val="Tahoma"/>
      <family val="2"/>
    </font>
    <font>
      <sz val="12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Arial"/>
      <family val="2"/>
    </font>
    <font>
      <b/>
      <sz val="8.5"/>
      <color theme="1"/>
      <name val="Arial Narrow"/>
      <family val="2"/>
    </font>
    <font>
      <i/>
      <sz val="9"/>
      <color theme="1"/>
      <name val="Arial Narrow"/>
      <family val="2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b/>
      <u/>
      <sz val="9"/>
      <color indexed="8"/>
      <name val="Calibri"/>
      <family val="2"/>
    </font>
    <font>
      <sz val="9"/>
      <color indexed="8"/>
      <name val="Calibri"/>
      <family val="2"/>
    </font>
    <font>
      <sz val="11"/>
      <name val="Tahoma"/>
      <family val="2"/>
    </font>
    <font>
      <sz val="12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6" fillId="0" borderId="0" applyFont="0" applyFill="0" applyBorder="0" applyAlignment="0" applyProtection="0"/>
  </cellStyleXfs>
  <cellXfs count="69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/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0" xfId="0" applyBorder="1" applyAlignment="1">
      <alignment horizontal="center" vertical="top"/>
    </xf>
    <xf numFmtId="0" fontId="0" fillId="0" borderId="13" xfId="0" applyBorder="1" applyAlignment="1">
      <alignment horizontal="left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9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3" fillId="0" borderId="10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0" fontId="3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19" xfId="0" applyBorder="1" applyAlignment="1">
      <alignment wrapText="1"/>
    </xf>
    <xf numFmtId="0" fontId="10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65" fontId="4" fillId="0" borderId="16" xfId="1" applyFont="1" applyBorder="1" applyAlignment="1">
      <alignment vertical="top" wrapText="1"/>
    </xf>
    <xf numFmtId="165" fontId="4" fillId="0" borderId="17" xfId="1" applyFont="1" applyBorder="1" applyAlignment="1">
      <alignment vertical="top" wrapText="1"/>
    </xf>
    <xf numFmtId="0" fontId="3" fillId="0" borderId="5" xfId="0" applyFont="1" applyBorder="1" applyAlignment="1">
      <alignment vertic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2" fillId="0" borderId="18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0" xfId="0" applyFont="1"/>
    <xf numFmtId="0" fontId="13" fillId="0" borderId="37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2" fillId="0" borderId="20" xfId="0" applyFont="1" applyBorder="1" applyAlignment="1">
      <alignment vertical="center" wrapText="1"/>
    </xf>
    <xf numFmtId="0" fontId="12" fillId="0" borderId="41" xfId="0" applyFont="1" applyBorder="1" applyAlignment="1">
      <alignment horizontal="left" vertical="center"/>
    </xf>
    <xf numFmtId="0" fontId="12" fillId="0" borderId="0" xfId="0" applyFont="1" applyBorder="1"/>
    <xf numFmtId="0" fontId="12" fillId="0" borderId="42" xfId="0" applyFont="1" applyBorder="1"/>
    <xf numFmtId="0" fontId="12" fillId="0" borderId="21" xfId="0" applyFont="1" applyBorder="1"/>
    <xf numFmtId="0" fontId="12" fillId="0" borderId="24" xfId="0" applyFont="1" applyBorder="1"/>
    <xf numFmtId="0" fontId="13" fillId="0" borderId="46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0" fillId="0" borderId="0" xfId="0" applyBorder="1"/>
    <xf numFmtId="0" fontId="17" fillId="0" borderId="41" xfId="0" applyFont="1" applyBorder="1" applyAlignment="1">
      <alignment horizontal="center" vertical="center"/>
    </xf>
    <xf numFmtId="0" fontId="16" fillId="0" borderId="8" xfId="0" applyFont="1" applyBorder="1" applyAlignment="1">
      <alignment vertical="center" wrapText="1"/>
    </xf>
    <xf numFmtId="0" fontId="19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8" fillId="0" borderId="1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8" fillId="0" borderId="16" xfId="0" applyFont="1" applyBorder="1" applyAlignment="1">
      <alignment vertical="top" wrapText="1"/>
    </xf>
    <xf numFmtId="0" fontId="12" fillId="0" borderId="0" xfId="0" applyFont="1" applyAlignment="1">
      <alignment vertical="top"/>
    </xf>
    <xf numFmtId="0" fontId="18" fillId="0" borderId="15" xfId="0" applyFont="1" applyBorder="1" applyAlignment="1">
      <alignment vertical="top" wrapText="1"/>
    </xf>
    <xf numFmtId="0" fontId="16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 wrapText="1"/>
    </xf>
    <xf numFmtId="0" fontId="0" fillId="0" borderId="0" xfId="0" applyBorder="1" applyAlignment="1"/>
    <xf numFmtId="0" fontId="18" fillId="0" borderId="42" xfId="0" applyFont="1" applyBorder="1" applyAlignment="1">
      <alignment vertical="top" wrapText="1"/>
    </xf>
    <xf numFmtId="0" fontId="1" fillId="0" borderId="41" xfId="0" applyFont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3" fillId="0" borderId="27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12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7" xfId="0" applyFont="1" applyBorder="1" applyAlignment="1">
      <alignment vertical="center" wrapText="1"/>
    </xf>
    <xf numFmtId="0" fontId="4" fillId="0" borderId="59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3" fillId="0" borderId="60" xfId="0" applyFont="1" applyBorder="1" applyAlignment="1">
      <alignment vertical="center" wrapText="1"/>
    </xf>
    <xf numFmtId="0" fontId="3" fillId="0" borderId="60" xfId="0" applyFont="1" applyBorder="1" applyAlignment="1">
      <alignment horizontal="center" vertical="center" wrapText="1"/>
    </xf>
    <xf numFmtId="0" fontId="4" fillId="0" borderId="60" xfId="0" applyFont="1" applyBorder="1" applyAlignment="1">
      <alignment vertical="center"/>
    </xf>
    <xf numFmtId="0" fontId="4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0" fillId="0" borderId="5" xfId="0" applyBorder="1" applyAlignment="1">
      <alignment vertical="top" wrapText="1"/>
    </xf>
    <xf numFmtId="0" fontId="0" fillId="0" borderId="64" xfId="0" applyBorder="1" applyAlignment="1">
      <alignment horizontal="center"/>
    </xf>
    <xf numFmtId="0" fontId="0" fillId="0" borderId="41" xfId="0" applyBorder="1"/>
    <xf numFmtId="0" fontId="13" fillId="0" borderId="0" xfId="0" applyFont="1" applyBorder="1" applyAlignment="1">
      <alignment vertical="center"/>
    </xf>
    <xf numFmtId="166" fontId="4" fillId="0" borderId="27" xfId="1" applyNumberFormat="1" applyFont="1" applyBorder="1" applyAlignment="1">
      <alignment vertical="center"/>
    </xf>
    <xf numFmtId="0" fontId="4" fillId="0" borderId="41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30" xfId="0" applyFont="1" applyBorder="1" applyAlignment="1">
      <alignment vertical="top" wrapText="1"/>
    </xf>
    <xf numFmtId="0" fontId="4" fillId="0" borderId="78" xfId="0" applyFont="1" applyBorder="1" applyAlignment="1">
      <alignment vertical="top" wrapText="1"/>
    </xf>
    <xf numFmtId="0" fontId="4" fillId="0" borderId="30" xfId="0" applyFont="1" applyBorder="1" applyAlignment="1">
      <alignment vertical="top"/>
    </xf>
    <xf numFmtId="0" fontId="4" fillId="0" borderId="32" xfId="0" applyFont="1" applyBorder="1" applyAlignment="1">
      <alignment vertical="top"/>
    </xf>
    <xf numFmtId="0" fontId="3" fillId="0" borderId="0" xfId="0" applyFont="1" applyAlignment="1">
      <alignment horizontal="left" indent="1"/>
    </xf>
    <xf numFmtId="0" fontId="3" fillId="0" borderId="0" xfId="0" applyFont="1" applyAlignment="1"/>
    <xf numFmtId="0" fontId="3" fillId="0" borderId="2" xfId="0" applyFont="1" applyBorder="1" applyAlignment="1">
      <alignment vertical="center"/>
    </xf>
    <xf numFmtId="0" fontId="0" fillId="0" borderId="18" xfId="0" applyBorder="1"/>
    <xf numFmtId="0" fontId="4" fillId="0" borderId="22" xfId="0" applyFont="1" applyBorder="1" applyAlignment="1">
      <alignment vertical="top"/>
    </xf>
    <xf numFmtId="0" fontId="4" fillId="0" borderId="21" xfId="0" applyFont="1" applyBorder="1" applyAlignment="1">
      <alignment vertical="top"/>
    </xf>
    <xf numFmtId="0" fontId="3" fillId="0" borderId="32" xfId="0" applyFont="1" applyBorder="1" applyAlignment="1">
      <alignment vertical="top"/>
    </xf>
    <xf numFmtId="0" fontId="3" fillId="0" borderId="30" xfId="0" applyFont="1" applyBorder="1" applyAlignment="1">
      <alignment horizontal="center" vertical="top"/>
    </xf>
    <xf numFmtId="0" fontId="3" fillId="0" borderId="30" xfId="0" applyFont="1" applyBorder="1" applyAlignment="1">
      <alignment vertical="top"/>
    </xf>
    <xf numFmtId="0" fontId="5" fillId="0" borderId="30" xfId="0" applyFont="1" applyBorder="1" applyAlignment="1">
      <alignment horizontal="left" vertical="top"/>
    </xf>
    <xf numFmtId="0" fontId="5" fillId="0" borderId="30" xfId="0" applyFont="1" applyBorder="1" applyAlignment="1">
      <alignment vertical="top"/>
    </xf>
    <xf numFmtId="0" fontId="3" fillId="0" borderId="32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top"/>
    </xf>
    <xf numFmtId="0" fontId="3" fillId="0" borderId="34" xfId="0" applyFont="1" applyBorder="1" applyAlignment="1">
      <alignment horizontal="left" vertical="top"/>
    </xf>
    <xf numFmtId="0" fontId="3" fillId="0" borderId="6" xfId="0" applyFont="1" applyBorder="1" applyAlignment="1">
      <alignment vertical="top" wrapText="1"/>
    </xf>
    <xf numFmtId="0" fontId="3" fillId="0" borderId="32" xfId="0" applyFont="1" applyBorder="1" applyAlignment="1">
      <alignment horizontal="left" vertical="top"/>
    </xf>
    <xf numFmtId="0" fontId="3" fillId="0" borderId="27" xfId="0" applyFont="1" applyBorder="1" applyAlignment="1">
      <alignment vertical="top"/>
    </xf>
    <xf numFmtId="0" fontId="4" fillId="0" borderId="34" xfId="0" applyFont="1" applyBorder="1" applyAlignment="1">
      <alignment vertical="top"/>
    </xf>
    <xf numFmtId="0" fontId="3" fillId="0" borderId="54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/>
    </xf>
    <xf numFmtId="0" fontId="3" fillId="0" borderId="80" xfId="0" applyFont="1" applyBorder="1" applyAlignment="1">
      <alignment vertical="top"/>
    </xf>
    <xf numFmtId="0" fontId="3" fillId="0" borderId="23" xfId="0" applyFont="1" applyBorder="1" applyAlignment="1">
      <alignment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horizontal="right"/>
    </xf>
    <xf numFmtId="0" fontId="4" fillId="0" borderId="70" xfId="0" applyFont="1" applyBorder="1" applyAlignment="1">
      <alignment vertical="top" wrapText="1"/>
    </xf>
    <xf numFmtId="0" fontId="22" fillId="0" borderId="71" xfId="0" applyFont="1" applyBorder="1" applyAlignment="1">
      <alignment horizontal="center" vertical="top" wrapText="1"/>
    </xf>
    <xf numFmtId="0" fontId="22" fillId="0" borderId="71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center" vertical="top" wrapText="1"/>
    </xf>
    <xf numFmtId="0" fontId="22" fillId="0" borderId="30" xfId="0" applyFont="1" applyBorder="1" applyAlignment="1">
      <alignment vertical="top" wrapText="1"/>
    </xf>
    <xf numFmtId="0" fontId="22" fillId="0" borderId="32" xfId="0" applyFont="1" applyBorder="1" applyAlignment="1">
      <alignment vertical="top" wrapText="1"/>
    </xf>
    <xf numFmtId="0" fontId="23" fillId="0" borderId="0" xfId="0" applyFont="1" applyAlignment="1"/>
    <xf numFmtId="0" fontId="0" fillId="0" borderId="0" xfId="0" applyAlignment="1"/>
    <xf numFmtId="0" fontId="13" fillId="0" borderId="18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3" fillId="0" borderId="54" xfId="0" applyFont="1" applyBorder="1" applyAlignment="1">
      <alignment horizontal="right" vertical="center"/>
    </xf>
    <xf numFmtId="0" fontId="13" fillId="0" borderId="0" xfId="0" applyFont="1" applyBorder="1" applyAlignment="1">
      <alignment horizontal="centerContinuous" vertical="center" wrapText="1"/>
    </xf>
    <xf numFmtId="0" fontId="13" fillId="0" borderId="42" xfId="0" applyFont="1" applyBorder="1" applyAlignment="1">
      <alignment horizontal="centerContinuous" vertical="center" wrapText="1"/>
    </xf>
    <xf numFmtId="0" fontId="12" fillId="0" borderId="41" xfId="0" applyFont="1" applyBorder="1" applyAlignment="1">
      <alignment horizontal="centerContinuous" vertical="center"/>
    </xf>
    <xf numFmtId="0" fontId="12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 vertical="center"/>
    </xf>
    <xf numFmtId="0" fontId="13" fillId="0" borderId="42" xfId="0" applyFont="1" applyBorder="1" applyAlignment="1">
      <alignment horizontal="centerContinuous" vertical="center"/>
    </xf>
    <xf numFmtId="0" fontId="13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165" fontId="12" fillId="0" borderId="5" xfId="1" applyFont="1" applyBorder="1" applyAlignment="1">
      <alignment vertical="center" wrapText="1"/>
    </xf>
    <xf numFmtId="165" fontId="12" fillId="0" borderId="0" xfId="0" applyNumberFormat="1" applyFont="1"/>
    <xf numFmtId="165" fontId="13" fillId="0" borderId="5" xfId="1" applyFont="1" applyBorder="1" applyAlignment="1">
      <alignment vertical="center" wrapText="1"/>
    </xf>
    <xf numFmtId="0" fontId="12" fillId="0" borderId="5" xfId="0" applyFont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3" fillId="0" borderId="5" xfId="0" applyFont="1" applyBorder="1" applyAlignment="1">
      <alignment vertical="center" wrapText="1"/>
    </xf>
    <xf numFmtId="165" fontId="12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 wrapText="1"/>
    </xf>
    <xf numFmtId="0" fontId="14" fillId="0" borderId="0" xfId="0" applyFont="1"/>
    <xf numFmtId="0" fontId="14" fillId="0" borderId="81" xfId="0" applyFont="1" applyBorder="1"/>
    <xf numFmtId="0" fontId="14" fillId="0" borderId="0" xfId="0" applyFont="1" applyBorder="1"/>
    <xf numFmtId="0" fontId="20" fillId="0" borderId="41" xfId="0" applyFont="1" applyBorder="1" applyAlignment="1">
      <alignment horizontal="centerContinuous" vertical="center" wrapText="1"/>
    </xf>
    <xf numFmtId="0" fontId="12" fillId="0" borderId="0" xfId="0" applyFont="1" applyBorder="1" applyAlignment="1">
      <alignment horizontal="centerContinuous" vertical="center" wrapText="1"/>
    </xf>
    <xf numFmtId="0" fontId="13" fillId="0" borderId="21" xfId="0" applyFont="1" applyBorder="1" applyAlignment="1">
      <alignment vertical="center"/>
    </xf>
    <xf numFmtId="0" fontId="13" fillId="0" borderId="24" xfId="0" applyFont="1" applyBorder="1" applyAlignment="1">
      <alignment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82" xfId="0" applyFont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left" readingOrder="1"/>
    </xf>
    <xf numFmtId="165" fontId="12" fillId="0" borderId="5" xfId="1" applyFont="1" applyBorder="1"/>
    <xf numFmtId="0" fontId="13" fillId="0" borderId="5" xfId="0" applyFont="1" applyBorder="1"/>
    <xf numFmtId="165" fontId="13" fillId="0" borderId="5" xfId="0" applyNumberFormat="1" applyFont="1" applyBorder="1"/>
    <xf numFmtId="0" fontId="14" fillId="0" borderId="56" xfId="0" applyFont="1" applyBorder="1"/>
    <xf numFmtId="0" fontId="12" fillId="0" borderId="5" xfId="0" applyFont="1" applyFill="1" applyBorder="1" applyAlignment="1">
      <alignment vertical="center" wrapText="1"/>
    </xf>
    <xf numFmtId="0" fontId="25" fillId="0" borderId="5" xfId="0" applyFont="1" applyBorder="1" applyAlignment="1">
      <alignment horizontal="center" vertical="top"/>
    </xf>
    <xf numFmtId="0" fontId="25" fillId="0" borderId="5" xfId="0" applyFont="1" applyBorder="1" applyAlignment="1">
      <alignment vertical="center"/>
    </xf>
    <xf numFmtId="0" fontId="25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vertical="center" wrapText="1"/>
    </xf>
    <xf numFmtId="0" fontId="25" fillId="0" borderId="5" xfId="0" applyFont="1" applyBorder="1" applyAlignment="1">
      <alignment horizontal="left" vertical="center" wrapText="1"/>
    </xf>
    <xf numFmtId="167" fontId="25" fillId="0" borderId="5" xfId="0" applyNumberFormat="1" applyFont="1" applyBorder="1" applyAlignment="1">
      <alignment horizontal="center" vertical="center"/>
    </xf>
    <xf numFmtId="0" fontId="27" fillId="0" borderId="5" xfId="0" applyFont="1" applyBorder="1" applyAlignment="1">
      <alignment vertical="center" wrapText="1"/>
    </xf>
    <xf numFmtId="167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10" fillId="0" borderId="0" xfId="0" applyFont="1"/>
    <xf numFmtId="2" fontId="0" fillId="0" borderId="0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75" xfId="0" applyNumberFormat="1" applyBorder="1" applyAlignment="1">
      <alignment horizontal="center"/>
    </xf>
    <xf numFmtId="0" fontId="27" fillId="0" borderId="5" xfId="0" applyFont="1" applyBorder="1" applyAlignment="1">
      <alignment horizontal="center" vertical="center"/>
    </xf>
    <xf numFmtId="0" fontId="25" fillId="0" borderId="7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18" xfId="0" applyFont="1" applyBorder="1"/>
    <xf numFmtId="0" fontId="25" fillId="0" borderId="19" xfId="0" applyFont="1" applyBorder="1" applyAlignment="1">
      <alignment horizontal="center" vertical="center"/>
    </xf>
    <xf numFmtId="0" fontId="25" fillId="0" borderId="41" xfId="0" applyFont="1" applyBorder="1"/>
    <xf numFmtId="0" fontId="25" fillId="0" borderId="0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64" xfId="0" applyFont="1" applyBorder="1" applyAlignment="1">
      <alignment horizontal="center"/>
    </xf>
    <xf numFmtId="0" fontId="25" fillId="0" borderId="65" xfId="0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top"/>
    </xf>
    <xf numFmtId="0" fontId="25" fillId="0" borderId="6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0" fillId="0" borderId="22" xfId="0" applyFont="1" applyBorder="1"/>
    <xf numFmtId="0" fontId="0" fillId="0" borderId="21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1" fillId="3" borderId="0" xfId="0" applyFont="1" applyFill="1"/>
    <xf numFmtId="0" fontId="31" fillId="3" borderId="5" xfId="0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left" vertical="center" wrapText="1"/>
    </xf>
    <xf numFmtId="0" fontId="33" fillId="3" borderId="5" xfId="0" applyFont="1" applyFill="1" applyBorder="1" applyAlignment="1">
      <alignment horizontal="center" vertical="center" wrapText="1"/>
    </xf>
    <xf numFmtId="0" fontId="31" fillId="3" borderId="5" xfId="0" applyFont="1" applyFill="1" applyBorder="1"/>
    <xf numFmtId="0" fontId="32" fillId="3" borderId="5" xfId="0" applyFont="1" applyFill="1" applyBorder="1" applyAlignment="1">
      <alignment vertical="center" textRotation="90" wrapText="1"/>
    </xf>
    <xf numFmtId="0" fontId="34" fillId="3" borderId="5" xfId="0" applyFont="1" applyFill="1" applyBorder="1" applyAlignment="1">
      <alignment horizontal="center" vertical="center" wrapText="1"/>
    </xf>
    <xf numFmtId="0" fontId="33" fillId="3" borderId="5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2" fillId="3" borderId="5" xfId="0" applyFont="1" applyFill="1" applyBorder="1"/>
    <xf numFmtId="0" fontId="32" fillId="3" borderId="5" xfId="0" applyFont="1" applyFill="1" applyBorder="1" applyAlignment="1">
      <alignment horizontal="left" vertical="center"/>
    </xf>
    <xf numFmtId="0" fontId="32" fillId="3" borderId="5" xfId="0" applyFont="1" applyFill="1" applyBorder="1" applyAlignment="1">
      <alignment horizontal="center" vertical="center" wrapText="1"/>
    </xf>
    <xf numFmtId="0" fontId="32" fillId="3" borderId="5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3" fillId="0" borderId="42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3" fillId="0" borderId="86" xfId="0" applyFont="1" applyBorder="1" applyAlignment="1">
      <alignment vertical="center" wrapText="1"/>
    </xf>
    <xf numFmtId="0" fontId="13" fillId="0" borderId="81" xfId="0" applyFont="1" applyBorder="1" applyAlignment="1">
      <alignment vertical="center" wrapText="1"/>
    </xf>
    <xf numFmtId="0" fontId="13" fillId="0" borderId="87" xfId="0" applyFont="1" applyBorder="1" applyAlignment="1">
      <alignment horizontal="right" vertical="center"/>
    </xf>
    <xf numFmtId="0" fontId="13" fillId="0" borderId="88" xfId="0" applyFont="1" applyBorder="1" applyAlignment="1">
      <alignment horizontal="centerContinuous" vertical="center" wrapText="1"/>
    </xf>
    <xf numFmtId="0" fontId="13" fillId="0" borderId="89" xfId="0" applyFont="1" applyBorder="1" applyAlignment="1">
      <alignment horizontal="centerContinuous" vertical="center" wrapText="1"/>
    </xf>
    <xf numFmtId="0" fontId="12" fillId="0" borderId="88" xfId="0" applyFont="1" applyBorder="1" applyAlignment="1">
      <alignment horizontal="centerContinuous" vertical="center"/>
    </xf>
    <xf numFmtId="0" fontId="13" fillId="0" borderId="89" xfId="0" applyFont="1" applyBorder="1" applyAlignment="1">
      <alignment horizontal="centerContinuous" vertical="center"/>
    </xf>
    <xf numFmtId="0" fontId="12" fillId="0" borderId="88" xfId="0" applyFont="1" applyBorder="1" applyAlignment="1">
      <alignment horizontal="center" vertical="center" wrapText="1"/>
    </xf>
    <xf numFmtId="0" fontId="13" fillId="0" borderId="89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left" vertical="center"/>
    </xf>
    <xf numFmtId="165" fontId="12" fillId="0" borderId="89" xfId="0" applyNumberFormat="1" applyFont="1" applyBorder="1" applyAlignment="1">
      <alignment vertical="center" wrapText="1"/>
    </xf>
    <xf numFmtId="0" fontId="14" fillId="0" borderId="86" xfId="0" applyFont="1" applyBorder="1" applyAlignment="1">
      <alignment horizontal="left" vertical="center"/>
    </xf>
    <xf numFmtId="0" fontId="14" fillId="0" borderId="90" xfId="0" applyFont="1" applyBorder="1"/>
    <xf numFmtId="0" fontId="14" fillId="0" borderId="88" xfId="0" applyFont="1" applyBorder="1" applyAlignment="1">
      <alignment horizontal="left" vertical="center"/>
    </xf>
    <xf numFmtId="0" fontId="14" fillId="0" borderId="89" xfId="0" applyFont="1" applyBorder="1"/>
    <xf numFmtId="0" fontId="14" fillId="0" borderId="72" xfId="0" applyFont="1" applyBorder="1" applyAlignment="1">
      <alignment horizontal="center" vertical="center" wrapText="1"/>
    </xf>
    <xf numFmtId="0" fontId="14" fillId="0" borderId="76" xfId="0" applyFont="1" applyBorder="1"/>
    <xf numFmtId="0" fontId="14" fillId="0" borderId="0" xfId="0" applyFont="1" applyAlignment="1">
      <alignment horizontal="center"/>
    </xf>
    <xf numFmtId="0" fontId="13" fillId="0" borderId="0" xfId="0" applyFont="1" applyBorder="1" applyAlignment="1">
      <alignment horizontal="right" vertical="center"/>
    </xf>
    <xf numFmtId="0" fontId="12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165" fontId="13" fillId="0" borderId="5" xfId="1" applyFont="1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35" fillId="0" borderId="5" xfId="0" applyFont="1" applyBorder="1" applyAlignment="1">
      <alignment horizontal="left"/>
    </xf>
    <xf numFmtId="0" fontId="35" fillId="0" borderId="5" xfId="0" applyFont="1" applyBorder="1"/>
    <xf numFmtId="0" fontId="35" fillId="0" borderId="85" xfId="0" applyFont="1" applyBorder="1" applyAlignment="1">
      <alignment vertical="top"/>
    </xf>
    <xf numFmtId="1" fontId="0" fillId="0" borderId="5" xfId="0" applyNumberFormat="1" applyBorder="1" applyAlignment="1">
      <alignment horizontal="center"/>
    </xf>
    <xf numFmtId="0" fontId="0" fillId="0" borderId="5" xfId="0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0" fontId="0" fillId="0" borderId="86" xfId="0" applyBorder="1" applyAlignment="1">
      <alignment vertical="top" wrapText="1"/>
    </xf>
    <xf numFmtId="0" fontId="0" fillId="0" borderId="72" xfId="0" applyBorder="1" applyAlignment="1">
      <alignment vertical="top" wrapText="1"/>
    </xf>
    <xf numFmtId="0" fontId="0" fillId="0" borderId="74" xfId="0" applyBorder="1" applyAlignment="1">
      <alignment wrapText="1"/>
    </xf>
    <xf numFmtId="0" fontId="0" fillId="0" borderId="55" xfId="0" applyBorder="1" applyAlignment="1">
      <alignment wrapText="1"/>
    </xf>
    <xf numFmtId="0" fontId="7" fillId="0" borderId="74" xfId="0" applyFont="1" applyBorder="1" applyAlignment="1">
      <alignment wrapText="1"/>
    </xf>
    <xf numFmtId="0" fontId="7" fillId="0" borderId="55" xfId="0" applyFont="1" applyBorder="1" applyAlignment="1">
      <alignment wrapText="1"/>
    </xf>
    <xf numFmtId="0" fontId="7" fillId="0" borderId="74" xfId="0" applyFont="1" applyFill="1" applyBorder="1" applyAlignment="1">
      <alignment wrapText="1"/>
    </xf>
    <xf numFmtId="0" fontId="7" fillId="0" borderId="55" xfId="0" applyFont="1" applyFill="1" applyBorder="1" applyAlignment="1">
      <alignment wrapText="1"/>
    </xf>
    <xf numFmtId="0" fontId="0" fillId="0" borderId="55" xfId="0" applyFill="1" applyBorder="1" applyAlignment="1">
      <alignment wrapText="1"/>
    </xf>
    <xf numFmtId="0" fontId="7" fillId="0" borderId="81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56" xfId="0" applyFont="1" applyBorder="1" applyAlignment="1">
      <alignment vertical="top" wrapText="1"/>
    </xf>
    <xf numFmtId="0" fontId="0" fillId="0" borderId="85" xfId="0" applyBorder="1" applyAlignment="1">
      <alignment vertical="center" wrapText="1"/>
    </xf>
    <xf numFmtId="0" fontId="0" fillId="0" borderId="73" xfId="0" applyBorder="1" applyAlignment="1">
      <alignment vertical="center" wrapText="1"/>
    </xf>
    <xf numFmtId="0" fontId="35" fillId="0" borderId="85" xfId="0" applyFont="1" applyFill="1" applyBorder="1" applyAlignment="1">
      <alignment wrapText="1"/>
    </xf>
    <xf numFmtId="0" fontId="0" fillId="0" borderId="85" xfId="0" applyFill="1" applyBorder="1" applyAlignment="1">
      <alignment vertical="center" wrapText="1"/>
    </xf>
    <xf numFmtId="0" fontId="0" fillId="0" borderId="81" xfId="0" applyBorder="1" applyAlignment="1">
      <alignment vertical="top" wrapText="1"/>
    </xf>
    <xf numFmtId="0" fontId="0" fillId="0" borderId="81" xfId="0" applyBorder="1" applyAlignment="1">
      <alignment wrapText="1"/>
    </xf>
    <xf numFmtId="0" fontId="0" fillId="0" borderId="56" xfId="0" applyBorder="1" applyAlignment="1">
      <alignment wrapText="1"/>
    </xf>
    <xf numFmtId="0" fontId="0" fillId="0" borderId="85" xfId="0" applyBorder="1" applyAlignment="1">
      <alignment wrapText="1"/>
    </xf>
    <xf numFmtId="0" fontId="0" fillId="0" borderId="73" xfId="0" applyBorder="1" applyAlignment="1">
      <alignment wrapText="1"/>
    </xf>
    <xf numFmtId="0" fontId="0" fillId="0" borderId="55" xfId="0" applyBorder="1" applyAlignment="1">
      <alignment vertical="center" wrapText="1"/>
    </xf>
    <xf numFmtId="0" fontId="35" fillId="0" borderId="5" xfId="0" applyFont="1" applyBorder="1" applyAlignment="1">
      <alignment horizontal="left" vertical="center"/>
    </xf>
    <xf numFmtId="2" fontId="0" fillId="0" borderId="5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35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wrapText="1"/>
    </xf>
    <xf numFmtId="0" fontId="1" fillId="0" borderId="19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0" fillId="0" borderId="74" xfId="0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22" fillId="0" borderId="32" xfId="0" applyFont="1" applyBorder="1" applyAlignment="1">
      <alignment horizontal="center" vertical="top" wrapText="1"/>
    </xf>
    <xf numFmtId="0" fontId="16" fillId="0" borderId="92" xfId="0" applyFont="1" applyBorder="1" applyAlignment="1">
      <alignment horizontal="center" vertical="center" wrapText="1"/>
    </xf>
    <xf numFmtId="0" fontId="13" fillId="0" borderId="93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0" fontId="13" fillId="0" borderId="94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0" fontId="13" fillId="0" borderId="72" xfId="0" applyFont="1" applyBorder="1" applyAlignment="1">
      <alignment horizontal="center" vertical="center" wrapText="1"/>
    </xf>
    <xf numFmtId="0" fontId="13" fillId="0" borderId="73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10" fillId="0" borderId="7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right" vertical="center"/>
    </xf>
    <xf numFmtId="0" fontId="4" fillId="0" borderId="5" xfId="0" applyFont="1" applyBorder="1" applyAlignment="1">
      <alignment vertical="top" wrapText="1"/>
    </xf>
    <xf numFmtId="2" fontId="4" fillId="0" borderId="30" xfId="0" applyNumberFormat="1" applyFont="1" applyBorder="1" applyAlignment="1">
      <alignment vertical="top" wrapText="1"/>
    </xf>
    <xf numFmtId="0" fontId="0" fillId="4" borderId="0" xfId="0" applyFill="1"/>
    <xf numFmtId="0" fontId="22" fillId="0" borderId="5" xfId="0" applyFont="1" applyBorder="1" applyAlignment="1">
      <alignment vertical="top" wrapText="1"/>
    </xf>
    <xf numFmtId="2" fontId="4" fillId="0" borderId="5" xfId="0" applyNumberFormat="1" applyFont="1" applyBorder="1" applyAlignment="1">
      <alignment vertical="top" wrapText="1"/>
    </xf>
    <xf numFmtId="2" fontId="0" fillId="0" borderId="5" xfId="0" applyNumberFormat="1" applyBorder="1"/>
    <xf numFmtId="0" fontId="22" fillId="0" borderId="85" xfId="0" applyFont="1" applyBorder="1" applyAlignment="1">
      <alignment vertical="top" wrapText="1"/>
    </xf>
    <xf numFmtId="0" fontId="4" fillId="0" borderId="85" xfId="0" applyFont="1" applyBorder="1" applyAlignment="1">
      <alignment vertical="top" wrapText="1"/>
    </xf>
    <xf numFmtId="2" fontId="4" fillId="0" borderId="85" xfId="0" applyNumberFormat="1" applyFont="1" applyBorder="1" applyAlignment="1">
      <alignment vertical="top" wrapText="1"/>
    </xf>
    <xf numFmtId="164" fontId="0" fillId="0" borderId="5" xfId="1" applyNumberFormat="1" applyFont="1" applyBorder="1"/>
    <xf numFmtId="10" fontId="4" fillId="0" borderId="5" xfId="0" applyNumberFormat="1" applyFont="1" applyBorder="1" applyAlignment="1">
      <alignment vertical="top" wrapText="1"/>
    </xf>
    <xf numFmtId="43" fontId="41" fillId="0" borderId="5" xfId="1" applyNumberFormat="1" applyFont="1" applyFill="1" applyBorder="1" applyAlignment="1">
      <alignment vertical="center"/>
    </xf>
    <xf numFmtId="0" fontId="0" fillId="0" borderId="86" xfId="0" applyBorder="1" applyAlignment="1">
      <alignment wrapText="1"/>
    </xf>
    <xf numFmtId="0" fontId="0" fillId="0" borderId="72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5" fillId="0" borderId="5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33" fillId="3" borderId="74" xfId="0" applyFont="1" applyFill="1" applyBorder="1" applyAlignment="1">
      <alignment horizontal="center" vertical="center" wrapText="1"/>
    </xf>
    <xf numFmtId="0" fontId="33" fillId="3" borderId="74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3" fillId="0" borderId="42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168" fontId="41" fillId="0" borderId="5" xfId="1" applyNumberFormat="1" applyFont="1" applyFill="1" applyBorder="1" applyAlignment="1">
      <alignment vertical="center"/>
    </xf>
    <xf numFmtId="2" fontId="4" fillId="4" borderId="5" xfId="0" applyNumberFormat="1" applyFont="1" applyFill="1" applyBorder="1" applyAlignment="1">
      <alignment vertical="top" wrapText="1"/>
    </xf>
    <xf numFmtId="0" fontId="4" fillId="4" borderId="30" xfId="0" applyFont="1" applyFill="1" applyBorder="1" applyAlignment="1">
      <alignment vertical="top" wrapText="1"/>
    </xf>
    <xf numFmtId="0" fontId="25" fillId="0" borderId="75" xfId="0" applyFont="1" applyBorder="1" applyAlignment="1">
      <alignment horizontal="center" vertical="center"/>
    </xf>
    <xf numFmtId="0" fontId="0" fillId="0" borderId="7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87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5" fillId="0" borderId="73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1" fontId="40" fillId="0" borderId="5" xfId="1" applyNumberFormat="1" applyFont="1" applyBorder="1" applyAlignment="1">
      <alignment vertical="top" wrapText="1"/>
    </xf>
    <xf numFmtId="0" fontId="35" fillId="0" borderId="5" xfId="0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1" fontId="0" fillId="0" borderId="5" xfId="0" applyNumberFormat="1" applyFill="1" applyBorder="1" applyAlignment="1">
      <alignment horizontal="center" vertical="center" wrapText="1"/>
    </xf>
    <xf numFmtId="1" fontId="40" fillId="0" borderId="5" xfId="1" applyNumberFormat="1" applyFont="1" applyBorder="1" applyAlignment="1">
      <alignment horizontal="center" vertical="center" wrapText="1"/>
    </xf>
    <xf numFmtId="0" fontId="31" fillId="3" borderId="64" xfId="0" applyFont="1" applyFill="1" applyBorder="1" applyAlignment="1">
      <alignment horizontal="center" vertical="center"/>
    </xf>
    <xf numFmtId="0" fontId="31" fillId="3" borderId="64" xfId="0" applyFont="1" applyFill="1" applyBorder="1"/>
    <xf numFmtId="0" fontId="32" fillId="3" borderId="65" xfId="0" applyFont="1" applyFill="1" applyBorder="1" applyAlignment="1">
      <alignment vertical="center" textRotation="90" wrapText="1"/>
    </xf>
    <xf numFmtId="0" fontId="33" fillId="3" borderId="65" xfId="0" applyFont="1" applyFill="1" applyBorder="1" applyAlignment="1">
      <alignment horizontal="center" vertical="center"/>
    </xf>
    <xf numFmtId="0" fontId="31" fillId="3" borderId="65" xfId="0" applyFont="1" applyFill="1" applyBorder="1" applyAlignment="1">
      <alignment horizontal="center" vertical="center"/>
    </xf>
    <xf numFmtId="0" fontId="31" fillId="3" borderId="66" xfId="0" applyFont="1" applyFill="1" applyBorder="1" applyAlignment="1">
      <alignment horizontal="center" vertical="center"/>
    </xf>
    <xf numFmtId="0" fontId="32" fillId="3" borderId="67" xfId="0" applyFont="1" applyFill="1" applyBorder="1" applyAlignment="1">
      <alignment horizontal="left" vertical="center" wrapText="1"/>
    </xf>
    <xf numFmtId="0" fontId="33" fillId="3" borderId="67" xfId="0" applyFont="1" applyFill="1" applyBorder="1" applyAlignment="1">
      <alignment horizontal="center" vertical="center" wrapText="1"/>
    </xf>
    <xf numFmtId="0" fontId="33" fillId="3" borderId="92" xfId="0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7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42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3" fillId="0" borderId="63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2" fillId="0" borderId="42" xfId="0" applyFont="1" applyBorder="1" applyAlignment="1">
      <alignment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wrapText="1"/>
    </xf>
    <xf numFmtId="0" fontId="25" fillId="0" borderId="5" xfId="0" applyFont="1" applyFill="1" applyBorder="1" applyAlignment="1">
      <alignment vertical="center" wrapText="1"/>
    </xf>
    <xf numFmtId="0" fontId="0" fillId="0" borderId="90" xfId="0" applyBorder="1" applyAlignment="1">
      <alignment vertical="top" wrapText="1"/>
    </xf>
    <xf numFmtId="0" fontId="0" fillId="0" borderId="76" xfId="0" applyBorder="1" applyAlignment="1">
      <alignment vertical="top" wrapText="1"/>
    </xf>
    <xf numFmtId="0" fontId="0" fillId="0" borderId="75" xfId="0" applyBorder="1"/>
    <xf numFmtId="0" fontId="0" fillId="0" borderId="75" xfId="0" applyBorder="1" applyAlignment="1">
      <alignment horizontal="left"/>
    </xf>
    <xf numFmtId="0" fontId="0" fillId="0" borderId="5" xfId="0" applyFill="1" applyBorder="1" applyAlignment="1">
      <alignment wrapText="1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wrapText="1"/>
    </xf>
    <xf numFmtId="0" fontId="0" fillId="0" borderId="74" xfId="0" applyFill="1" applyBorder="1" applyAlignment="1">
      <alignment horizontal="center"/>
    </xf>
    <xf numFmtId="0" fontId="25" fillId="0" borderId="74" xfId="0" applyFont="1" applyBorder="1" applyAlignment="1">
      <alignment horizontal="center" vertical="top"/>
    </xf>
    <xf numFmtId="0" fontId="30" fillId="3" borderId="6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2" fillId="0" borderId="32" xfId="0" applyFont="1" applyBorder="1" applyAlignment="1">
      <alignment vertical="top" wrapText="1"/>
    </xf>
    <xf numFmtId="0" fontId="4" fillId="4" borderId="5" xfId="0" applyFont="1" applyFill="1" applyBorder="1" applyAlignment="1">
      <alignment vertical="top" wrapText="1"/>
    </xf>
    <xf numFmtId="0" fontId="22" fillId="4" borderId="5" xfId="0" applyFont="1" applyFill="1" applyBorder="1" applyAlignment="1">
      <alignment vertical="top" wrapText="1"/>
    </xf>
    <xf numFmtId="0" fontId="14" fillId="0" borderId="81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14" fillId="0" borderId="56" xfId="0" applyFont="1" applyBorder="1" applyAlignment="1">
      <alignment wrapText="1"/>
    </xf>
    <xf numFmtId="0" fontId="14" fillId="0" borderId="0" xfId="0" applyFont="1" applyAlignment="1">
      <alignment wrapText="1"/>
    </xf>
    <xf numFmtId="0" fontId="24" fillId="2" borderId="5" xfId="0" applyFont="1" applyFill="1" applyBorder="1" applyAlignment="1">
      <alignment horizontal="left" wrapText="1"/>
    </xf>
    <xf numFmtId="0" fontId="13" fillId="0" borderId="5" xfId="0" applyFont="1" applyBorder="1" applyAlignment="1">
      <alignment wrapText="1"/>
    </xf>
    <xf numFmtId="16" fontId="13" fillId="0" borderId="0" xfId="0" applyNumberFormat="1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0" fontId="13" fillId="0" borderId="41" xfId="0" applyFont="1" applyBorder="1" applyAlignment="1">
      <alignment horizontal="centerContinuous" vertical="center" wrapText="1"/>
    </xf>
    <xf numFmtId="0" fontId="13" fillId="0" borderId="42" xfId="0" applyFont="1" applyBorder="1" applyAlignment="1">
      <alignment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83" xfId="0" applyFont="1" applyBorder="1" applyAlignment="1">
      <alignment vertical="center" wrapText="1"/>
    </xf>
    <xf numFmtId="0" fontId="12" fillId="0" borderId="64" xfId="0" applyFont="1" applyBorder="1" applyAlignment="1">
      <alignment horizontal="center" vertical="center" wrapText="1"/>
    </xf>
    <xf numFmtId="0" fontId="12" fillId="0" borderId="65" xfId="0" applyFont="1" applyBorder="1" applyAlignment="1">
      <alignment vertical="center" wrapText="1"/>
    </xf>
    <xf numFmtId="165" fontId="12" fillId="0" borderId="65" xfId="1" applyFont="1" applyBorder="1" applyAlignment="1">
      <alignment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67" xfId="0" applyFont="1" applyBorder="1" applyAlignment="1">
      <alignment vertical="center" wrapText="1"/>
    </xf>
    <xf numFmtId="165" fontId="12" fillId="0" borderId="67" xfId="1" applyFont="1" applyBorder="1" applyAlignment="1">
      <alignment vertical="center" wrapText="1"/>
    </xf>
    <xf numFmtId="165" fontId="12" fillId="0" borderId="68" xfId="1" applyFont="1" applyBorder="1" applyAlignment="1">
      <alignment vertical="center" wrapText="1"/>
    </xf>
    <xf numFmtId="0" fontId="13" fillId="0" borderId="72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3" fillId="0" borderId="97" xfId="0" applyFont="1" applyBorder="1" applyAlignment="1">
      <alignment horizontal="center" vertical="center" wrapText="1"/>
    </xf>
    <xf numFmtId="0" fontId="13" fillId="0" borderId="77" xfId="0" applyFont="1" applyBorder="1" applyAlignment="1">
      <alignment vertical="center" wrapText="1"/>
    </xf>
    <xf numFmtId="0" fontId="4" fillId="0" borderId="5" xfId="0" applyFont="1" applyBorder="1" applyAlignment="1">
      <alignment vertical="top" wrapText="1"/>
    </xf>
    <xf numFmtId="0" fontId="4" fillId="4" borderId="5" xfId="0" applyFont="1" applyFill="1" applyBorder="1" applyAlignment="1">
      <alignment vertical="top" wrapText="1"/>
    </xf>
    <xf numFmtId="0" fontId="22" fillId="4" borderId="5" xfId="0" applyFont="1" applyFill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2" fillId="0" borderId="32" xfId="0" applyFont="1" applyBorder="1" applyAlignment="1">
      <alignment vertical="top" wrapText="1"/>
    </xf>
    <xf numFmtId="0" fontId="22" fillId="0" borderId="5" xfId="0" applyFont="1" applyBorder="1" applyAlignment="1">
      <alignment horizontal="center" vertical="top" wrapText="1"/>
    </xf>
    <xf numFmtId="0" fontId="22" fillId="0" borderId="74" xfId="0" applyFont="1" applyBorder="1" applyAlignment="1">
      <alignment vertical="top" wrapText="1"/>
    </xf>
    <xf numFmtId="0" fontId="22" fillId="0" borderId="31" xfId="0" applyFont="1" applyBorder="1" applyAlignment="1">
      <alignment vertical="top" wrapText="1"/>
    </xf>
    <xf numFmtId="0" fontId="22" fillId="4" borderId="74" xfId="0" applyFont="1" applyFill="1" applyBorder="1" applyAlignment="1">
      <alignment vertical="top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5" fillId="0" borderId="74" xfId="0" applyFont="1" applyBorder="1" applyAlignment="1">
      <alignment horizontal="left" vertical="center" wrapText="1"/>
    </xf>
    <xf numFmtId="0" fontId="25" fillId="0" borderId="55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74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/>
    </xf>
    <xf numFmtId="0" fontId="25" fillId="0" borderId="5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81" xfId="0" applyBorder="1" applyAlignment="1">
      <alignment horizontal="center" wrapText="1"/>
    </xf>
    <xf numFmtId="0" fontId="0" fillId="0" borderId="96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5" xfId="0" applyBorder="1" applyAlignment="1">
      <alignment horizontal="center" wrapText="1"/>
    </xf>
    <xf numFmtId="0" fontId="36" fillId="0" borderId="5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65" xfId="0" applyFill="1" applyBorder="1" applyAlignment="1">
      <alignment horizontal="center" wrapText="1"/>
    </xf>
    <xf numFmtId="0" fontId="0" fillId="0" borderId="87" xfId="0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  <xf numFmtId="0" fontId="35" fillId="0" borderId="5" xfId="0" applyFont="1" applyBorder="1" applyAlignment="1">
      <alignment horizontal="left" wrapText="1"/>
    </xf>
    <xf numFmtId="0" fontId="0" fillId="0" borderId="86" xfId="0" applyBorder="1" applyAlignment="1">
      <alignment wrapText="1"/>
    </xf>
    <xf numFmtId="0" fontId="0" fillId="0" borderId="81" xfId="0" applyBorder="1" applyAlignment="1">
      <alignment wrapText="1"/>
    </xf>
    <xf numFmtId="0" fontId="0" fillId="0" borderId="96" xfId="0" applyBorder="1" applyAlignment="1">
      <alignment wrapText="1"/>
    </xf>
    <xf numFmtId="0" fontId="0" fillId="0" borderId="72" xfId="0" applyBorder="1" applyAlignment="1">
      <alignment wrapText="1"/>
    </xf>
    <xf numFmtId="0" fontId="0" fillId="0" borderId="56" xfId="0" applyBorder="1" applyAlignment="1">
      <alignment wrapText="1"/>
    </xf>
    <xf numFmtId="0" fontId="0" fillId="0" borderId="15" xfId="0" applyBorder="1" applyAlignment="1">
      <alignment wrapText="1"/>
    </xf>
    <xf numFmtId="0" fontId="35" fillId="0" borderId="85" xfId="0" applyFont="1" applyBorder="1" applyAlignment="1">
      <alignment horizontal="left" vertical="top" wrapText="1"/>
    </xf>
    <xf numFmtId="0" fontId="35" fillId="0" borderId="73" xfId="0" applyFont="1" applyBorder="1" applyAlignment="1">
      <alignment horizontal="left" vertical="top" wrapText="1"/>
    </xf>
    <xf numFmtId="0" fontId="37" fillId="0" borderId="86" xfId="0" applyFont="1" applyFill="1" applyBorder="1" applyAlignment="1">
      <alignment horizontal="left" vertical="top" wrapText="1"/>
    </xf>
    <xf numFmtId="0" fontId="37" fillId="0" borderId="81" xfId="0" applyFont="1" applyFill="1" applyBorder="1" applyAlignment="1">
      <alignment horizontal="left" vertical="top" wrapText="1"/>
    </xf>
    <xf numFmtId="0" fontId="37" fillId="0" borderId="96" xfId="0" applyFont="1" applyFill="1" applyBorder="1" applyAlignment="1">
      <alignment horizontal="left" vertical="top" wrapText="1"/>
    </xf>
    <xf numFmtId="0" fontId="37" fillId="0" borderId="72" xfId="0" applyFont="1" applyFill="1" applyBorder="1" applyAlignment="1">
      <alignment horizontal="left" vertical="top" wrapText="1"/>
    </xf>
    <xf numFmtId="0" fontId="37" fillId="0" borderId="56" xfId="0" applyFont="1" applyFill="1" applyBorder="1" applyAlignment="1">
      <alignment horizontal="left" vertical="top" wrapText="1"/>
    </xf>
    <xf numFmtId="0" fontId="37" fillId="0" borderId="15" xfId="0" applyFont="1" applyFill="1" applyBorder="1" applyAlignment="1">
      <alignment horizontal="left" vertical="top" wrapText="1"/>
    </xf>
    <xf numFmtId="0" fontId="35" fillId="0" borderId="85" xfId="0" applyFont="1" applyFill="1" applyBorder="1" applyAlignment="1">
      <alignment horizontal="left" vertical="top" wrapText="1"/>
    </xf>
    <xf numFmtId="0" fontId="35" fillId="0" borderId="73" xfId="0" applyFont="1" applyFill="1" applyBorder="1" applyAlignment="1">
      <alignment horizontal="left" vertical="top" wrapText="1"/>
    </xf>
    <xf numFmtId="0" fontId="0" fillId="0" borderId="86" xfId="0" applyFill="1" applyBorder="1" applyAlignment="1">
      <alignment horizontal="center" vertical="center" wrapText="1"/>
    </xf>
    <xf numFmtId="0" fontId="0" fillId="0" borderId="81" xfId="0" applyFill="1" applyBorder="1" applyAlignment="1">
      <alignment horizontal="center" vertical="center" wrapText="1"/>
    </xf>
    <xf numFmtId="0" fontId="0" fillId="0" borderId="96" xfId="0" applyFill="1" applyBorder="1" applyAlignment="1">
      <alignment horizontal="center" vertical="center" wrapText="1"/>
    </xf>
    <xf numFmtId="0" fontId="0" fillId="0" borderId="72" xfId="0" applyFill="1" applyBorder="1" applyAlignment="1">
      <alignment horizontal="center" vertical="center" wrapText="1"/>
    </xf>
    <xf numFmtId="0" fontId="0" fillId="0" borderId="56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37" fillId="0" borderId="86" xfId="0" applyFont="1" applyFill="1" applyBorder="1" applyAlignment="1">
      <alignment vertical="top" wrapText="1"/>
    </xf>
    <xf numFmtId="0" fontId="37" fillId="0" borderId="81" xfId="0" applyFont="1" applyFill="1" applyBorder="1" applyAlignment="1">
      <alignment vertical="top" wrapText="1"/>
    </xf>
    <xf numFmtId="0" fontId="37" fillId="0" borderId="96" xfId="0" applyFont="1" applyFill="1" applyBorder="1" applyAlignment="1">
      <alignment vertical="top" wrapText="1"/>
    </xf>
    <xf numFmtId="0" fontId="37" fillId="0" borderId="72" xfId="0" applyFont="1" applyFill="1" applyBorder="1" applyAlignment="1">
      <alignment vertical="top" wrapText="1"/>
    </xf>
    <xf numFmtId="0" fontId="37" fillId="0" borderId="56" xfId="0" applyFont="1" applyFill="1" applyBorder="1" applyAlignment="1">
      <alignment vertical="top" wrapText="1"/>
    </xf>
    <xf numFmtId="0" fontId="37" fillId="0" borderId="15" xfId="0" applyFont="1" applyFill="1" applyBorder="1" applyAlignment="1">
      <alignment vertical="top" wrapText="1"/>
    </xf>
    <xf numFmtId="0" fontId="0" fillId="0" borderId="7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74" xfId="0" applyBorder="1" applyAlignment="1">
      <alignment horizontal="center" wrapText="1"/>
    </xf>
    <xf numFmtId="0" fontId="0" fillId="0" borderId="55" xfId="0" applyBorder="1" applyAlignment="1">
      <alignment horizontal="center" wrapText="1"/>
    </xf>
    <xf numFmtId="0" fontId="0" fillId="0" borderId="75" xfId="0" applyBorder="1" applyAlignment="1">
      <alignment horizont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0" borderId="7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35" fillId="0" borderId="5" xfId="0" applyFont="1" applyBorder="1" applyAlignment="1">
      <alignment horizontal="center" vertical="center" wrapText="1"/>
    </xf>
    <xf numFmtId="0" fontId="37" fillId="0" borderId="86" xfId="0" applyFont="1" applyFill="1" applyBorder="1" applyAlignment="1">
      <alignment horizontal="center" vertical="top" wrapText="1"/>
    </xf>
    <xf numFmtId="0" fontId="37" fillId="0" borderId="81" xfId="0" applyFont="1" applyFill="1" applyBorder="1" applyAlignment="1">
      <alignment horizontal="center" vertical="top" wrapText="1"/>
    </xf>
    <xf numFmtId="0" fontId="37" fillId="0" borderId="90" xfId="0" applyFont="1" applyFill="1" applyBorder="1" applyAlignment="1">
      <alignment horizontal="center" vertical="top" wrapText="1"/>
    </xf>
    <xf numFmtId="0" fontId="37" fillId="0" borderId="72" xfId="0" applyFont="1" applyFill="1" applyBorder="1" applyAlignment="1">
      <alignment horizontal="center" vertical="top" wrapText="1"/>
    </xf>
    <xf numFmtId="0" fontId="37" fillId="0" borderId="56" xfId="0" applyFont="1" applyFill="1" applyBorder="1" applyAlignment="1">
      <alignment horizontal="center" vertical="top" wrapText="1"/>
    </xf>
    <xf numFmtId="0" fontId="37" fillId="0" borderId="76" xfId="0" applyFont="1" applyFill="1" applyBorder="1" applyAlignment="1">
      <alignment horizontal="center" vertical="top" wrapText="1"/>
    </xf>
    <xf numFmtId="0" fontId="5" fillId="0" borderId="73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5" fillId="0" borderId="18" xfId="0" applyFont="1" applyBorder="1" applyAlignment="1">
      <alignment horizontal="right" vertical="center"/>
    </xf>
    <xf numFmtId="0" fontId="15" fillId="0" borderId="19" xfId="0" applyFont="1" applyBorder="1" applyAlignment="1">
      <alignment horizontal="right" vertical="center"/>
    </xf>
    <xf numFmtId="0" fontId="15" fillId="0" borderId="20" xfId="0" applyFont="1" applyBorder="1" applyAlignment="1">
      <alignment horizontal="right" vertical="center"/>
    </xf>
    <xf numFmtId="0" fontId="28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 vertical="center"/>
    </xf>
    <xf numFmtId="0" fontId="0" fillId="0" borderId="85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35" fillId="0" borderId="85" xfId="0" applyFont="1" applyFill="1" applyBorder="1" applyAlignment="1">
      <alignment horizontal="left" wrapText="1"/>
    </xf>
    <xf numFmtId="0" fontId="35" fillId="0" borderId="91" xfId="0" applyFont="1" applyFill="1" applyBorder="1" applyAlignment="1">
      <alignment horizontal="left" wrapText="1"/>
    </xf>
    <xf numFmtId="0" fontId="35" fillId="0" borderId="73" xfId="0" applyFont="1" applyFill="1" applyBorder="1" applyAlignment="1">
      <alignment horizontal="left" wrapText="1"/>
    </xf>
    <xf numFmtId="0" fontId="0" fillId="0" borderId="74" xfId="0" applyFill="1" applyBorder="1" applyAlignment="1">
      <alignment horizontal="center" vertical="center" wrapText="1"/>
    </xf>
    <xf numFmtId="0" fontId="0" fillId="0" borderId="86" xfId="0" applyBorder="1" applyAlignment="1">
      <alignment horizontal="center" vertical="top" wrapText="1"/>
    </xf>
    <xf numFmtId="0" fontId="0" fillId="0" borderId="72" xfId="0" applyBorder="1" applyAlignment="1">
      <alignment horizontal="center" vertical="top" wrapText="1"/>
    </xf>
    <xf numFmtId="0" fontId="7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top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56" xfId="0" applyFont="1" applyFill="1" applyBorder="1" applyAlignment="1">
      <alignment horizontal="center" vertical="center" wrapText="1"/>
    </xf>
    <xf numFmtId="0" fontId="30" fillId="3" borderId="15" xfId="0" applyFont="1" applyFill="1" applyBorder="1" applyAlignment="1">
      <alignment horizontal="center" vertical="center" wrapText="1"/>
    </xf>
    <xf numFmtId="0" fontId="30" fillId="3" borderId="74" xfId="0" applyFont="1" applyFill="1" applyBorder="1" applyAlignment="1">
      <alignment horizontal="center" vertical="center"/>
    </xf>
    <xf numFmtId="0" fontId="31" fillId="3" borderId="55" xfId="0" applyFont="1" applyFill="1" applyBorder="1" applyAlignment="1">
      <alignment horizontal="center" vertical="center"/>
    </xf>
    <xf numFmtId="0" fontId="31" fillId="3" borderId="75" xfId="0" applyFont="1" applyFill="1" applyBorder="1" applyAlignment="1">
      <alignment horizontal="center" vertical="center"/>
    </xf>
    <xf numFmtId="0" fontId="31" fillId="3" borderId="16" xfId="0" applyFont="1" applyFill="1" applyBorder="1" applyAlignment="1">
      <alignment horizontal="center" vertical="center"/>
    </xf>
    <xf numFmtId="0" fontId="31" fillId="3" borderId="74" xfId="0" applyFont="1" applyFill="1" applyBorder="1" applyAlignment="1">
      <alignment horizontal="center" vertical="center" wrapText="1"/>
    </xf>
    <xf numFmtId="0" fontId="31" fillId="3" borderId="16" xfId="0" applyFont="1" applyFill="1" applyBorder="1" applyAlignment="1">
      <alignment horizontal="center" vertical="center" wrapText="1"/>
    </xf>
    <xf numFmtId="0" fontId="31" fillId="3" borderId="75" xfId="0" applyFont="1" applyFill="1" applyBorder="1" applyAlignment="1">
      <alignment horizontal="center" vertical="center" wrapText="1"/>
    </xf>
    <xf numFmtId="0" fontId="31" fillId="3" borderId="87" xfId="0" applyFont="1" applyFill="1" applyBorder="1" applyAlignment="1">
      <alignment horizontal="center" vertical="center"/>
    </xf>
    <xf numFmtId="0" fontId="31" fillId="3" borderId="97" xfId="0" applyFont="1" applyFill="1" applyBorder="1" applyAlignment="1"/>
    <xf numFmtId="0" fontId="32" fillId="3" borderId="85" xfId="0" applyFont="1" applyFill="1" applyBorder="1" applyAlignment="1">
      <alignment horizontal="left" vertical="center" wrapText="1"/>
    </xf>
    <xf numFmtId="0" fontId="32" fillId="3" borderId="73" xfId="0" applyFont="1" applyFill="1" applyBorder="1" applyAlignment="1"/>
    <xf numFmtId="0" fontId="33" fillId="3" borderId="85" xfId="0" applyFont="1" applyFill="1" applyBorder="1" applyAlignment="1">
      <alignment horizontal="center" vertical="center" wrapText="1"/>
    </xf>
    <xf numFmtId="0" fontId="31" fillId="3" borderId="73" xfId="0" applyFont="1" applyFill="1" applyBorder="1" applyAlignment="1"/>
    <xf numFmtId="0" fontId="33" fillId="3" borderId="74" xfId="0" applyFont="1" applyFill="1" applyBorder="1" applyAlignment="1">
      <alignment horizontal="center" vertical="center" wrapText="1"/>
    </xf>
    <xf numFmtId="0" fontId="33" fillId="3" borderId="74" xfId="0" applyFont="1" applyFill="1" applyBorder="1" applyAlignment="1">
      <alignment horizontal="center" vertical="center"/>
    </xf>
    <xf numFmtId="0" fontId="33" fillId="3" borderId="92" xfId="0" applyFont="1" applyFill="1" applyBorder="1" applyAlignment="1">
      <alignment horizontal="center" vertical="center" wrapText="1"/>
    </xf>
    <xf numFmtId="0" fontId="31" fillId="3" borderId="69" xfId="0" applyFont="1" applyFill="1" applyBorder="1" applyAlignment="1">
      <alignment horizontal="center" vertical="center" wrapText="1"/>
    </xf>
    <xf numFmtId="0" fontId="31" fillId="3" borderId="98" xfId="0" applyFont="1" applyFill="1" applyBorder="1" applyAlignment="1">
      <alignment horizontal="center" vertical="center" wrapText="1"/>
    </xf>
    <xf numFmtId="0" fontId="33" fillId="3" borderId="92" xfId="0" applyFont="1" applyFill="1" applyBorder="1" applyAlignment="1">
      <alignment horizontal="center" vertical="center"/>
    </xf>
    <xf numFmtId="0" fontId="31" fillId="3" borderId="69" xfId="0" applyFont="1" applyFill="1" applyBorder="1" applyAlignment="1">
      <alignment horizontal="center" vertical="center"/>
    </xf>
    <xf numFmtId="0" fontId="31" fillId="3" borderId="98" xfId="0" applyFont="1" applyFill="1" applyBorder="1" applyAlignment="1">
      <alignment horizontal="center" vertical="center"/>
    </xf>
    <xf numFmtId="0" fontId="31" fillId="3" borderId="17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2" fillId="0" borderId="4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25" fillId="0" borderId="83" xfId="0" applyFont="1" applyBorder="1" applyAlignment="1">
      <alignment horizontal="left" vertical="center" wrapText="1"/>
    </xf>
    <xf numFmtId="0" fontId="25" fillId="0" borderId="84" xfId="0" applyFont="1" applyBorder="1" applyAlignment="1">
      <alignment horizontal="left" vertical="center" wrapText="1"/>
    </xf>
    <xf numFmtId="0" fontId="25" fillId="0" borderId="77" xfId="0" applyFont="1" applyBorder="1" applyAlignment="1">
      <alignment horizontal="left" vertical="center" wrapText="1"/>
    </xf>
    <xf numFmtId="0" fontId="25" fillId="0" borderId="6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5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right" vertical="center"/>
    </xf>
    <xf numFmtId="0" fontId="29" fillId="0" borderId="20" xfId="0" applyFont="1" applyBorder="1" applyAlignment="1">
      <alignment horizontal="right" vertical="center"/>
    </xf>
    <xf numFmtId="0" fontId="27" fillId="0" borderId="41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42" xfId="0" applyFont="1" applyBorder="1" applyAlignment="1">
      <alignment horizontal="left" vertical="center" wrapText="1"/>
    </xf>
    <xf numFmtId="0" fontId="25" fillId="0" borderId="83" xfId="0" applyFont="1" applyBorder="1" applyAlignment="1">
      <alignment horizontal="left" vertical="top" wrapText="1"/>
    </xf>
    <xf numFmtId="0" fontId="25" fillId="0" borderId="84" xfId="0" applyFont="1" applyBorder="1" applyAlignment="1">
      <alignment horizontal="left" vertical="top" wrapText="1"/>
    </xf>
    <xf numFmtId="0" fontId="25" fillId="0" borderId="77" xfId="0" applyFont="1" applyBorder="1" applyAlignment="1">
      <alignment horizontal="left" vertical="top" wrapText="1"/>
    </xf>
    <xf numFmtId="0" fontId="14" fillId="0" borderId="88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89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2" fillId="0" borderId="89" xfId="0" applyFont="1" applyBorder="1" applyAlignment="1">
      <alignment vertical="center" wrapText="1"/>
    </xf>
    <xf numFmtId="0" fontId="14" fillId="0" borderId="74" xfId="0" applyFont="1" applyBorder="1" applyAlignment="1">
      <alignment horizontal="left" vertical="center" wrapText="1"/>
    </xf>
    <xf numFmtId="0" fontId="14" fillId="0" borderId="55" xfId="0" applyFont="1" applyBorder="1" applyAlignment="1">
      <alignment horizontal="left" vertical="center" wrapText="1"/>
    </xf>
    <xf numFmtId="0" fontId="14" fillId="0" borderId="75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3" fillId="0" borderId="42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3" fillId="0" borderId="63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95" xfId="0" applyFont="1" applyBorder="1" applyAlignment="1">
      <alignment horizontal="center" vertical="center" wrapText="1"/>
    </xf>
    <xf numFmtId="0" fontId="13" fillId="0" borderId="74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75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left" vertical="center" wrapText="1" indent="7"/>
    </xf>
    <xf numFmtId="0" fontId="13" fillId="0" borderId="24" xfId="0" applyFont="1" applyBorder="1" applyAlignment="1">
      <alignment horizontal="left" vertical="center" wrapText="1" indent="7"/>
    </xf>
    <xf numFmtId="0" fontId="12" fillId="0" borderId="41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 indent="4"/>
    </xf>
    <xf numFmtId="0" fontId="13" fillId="0" borderId="42" xfId="0" applyFont="1" applyBorder="1" applyAlignment="1">
      <alignment horizontal="left" vertical="center" wrapText="1" indent="4"/>
    </xf>
    <xf numFmtId="0" fontId="12" fillId="0" borderId="25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2" fillId="0" borderId="48" xfId="0" applyFont="1" applyBorder="1" applyAlignment="1">
      <alignment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34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2" fillId="0" borderId="50" xfId="0" applyFont="1" applyBorder="1" applyAlignment="1">
      <alignment vertical="center" wrapText="1"/>
    </xf>
    <xf numFmtId="0" fontId="12" fillId="0" borderId="47" xfId="0" applyFont="1" applyBorder="1" applyAlignment="1">
      <alignment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35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2" fillId="0" borderId="36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42" xfId="0" applyFont="1" applyBorder="1" applyAlignment="1">
      <alignment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right" vertical="center" wrapText="1"/>
    </xf>
    <xf numFmtId="0" fontId="13" fillId="0" borderId="19" xfId="0" applyFont="1" applyBorder="1" applyAlignment="1">
      <alignment horizontal="right" vertical="center" wrapText="1"/>
    </xf>
    <xf numFmtId="0" fontId="13" fillId="0" borderId="20" xfId="0" applyFont="1" applyBorder="1" applyAlignment="1">
      <alignment horizontal="right" vertical="center" wrapText="1"/>
    </xf>
    <xf numFmtId="0" fontId="12" fillId="0" borderId="52" xfId="0" applyFont="1" applyBorder="1" applyAlignment="1">
      <alignment vertical="center" wrapText="1"/>
    </xf>
    <xf numFmtId="0" fontId="12" fillId="0" borderId="53" xfId="0" applyFont="1" applyBorder="1" applyAlignment="1">
      <alignment vertical="center" wrapText="1"/>
    </xf>
    <xf numFmtId="0" fontId="12" fillId="0" borderId="51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34" xfId="0" applyFont="1" applyBorder="1" applyAlignment="1">
      <alignment horizontal="justify" vertical="center" wrapText="1"/>
    </xf>
    <xf numFmtId="0" fontId="12" fillId="0" borderId="31" xfId="0" applyFont="1" applyBorder="1" applyAlignment="1">
      <alignment horizontal="justify" vertical="center" wrapText="1"/>
    </xf>
    <xf numFmtId="0" fontId="12" fillId="0" borderId="47" xfId="0" applyFont="1" applyBorder="1" applyAlignment="1">
      <alignment horizontal="justify" vertical="center"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3" fillId="0" borderId="5" xfId="0" applyFont="1" applyBorder="1" applyAlignment="1">
      <alignment vertical="center" wrapText="1"/>
    </xf>
    <xf numFmtId="0" fontId="3" fillId="0" borderId="74" xfId="0" applyFont="1" applyBorder="1" applyAlignment="1">
      <alignment horizontal="left" vertical="center" wrapText="1"/>
    </xf>
    <xf numFmtId="0" fontId="3" fillId="0" borderId="75" xfId="0" applyFont="1" applyBorder="1" applyAlignment="1">
      <alignment horizontal="left" vertical="center" wrapText="1"/>
    </xf>
    <xf numFmtId="0" fontId="4" fillId="0" borderId="74" xfId="0" applyFont="1" applyBorder="1" applyAlignment="1">
      <alignment horizontal="center" vertical="top"/>
    </xf>
    <xf numFmtId="0" fontId="4" fillId="0" borderId="7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32" xfId="0" applyFont="1" applyBorder="1" applyAlignment="1">
      <alignment horizontal="center" vertical="top"/>
    </xf>
    <xf numFmtId="0" fontId="4" fillId="0" borderId="33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34" xfId="0" applyFont="1" applyBorder="1" applyAlignment="1">
      <alignment vertical="top"/>
    </xf>
    <xf numFmtId="0" fontId="4" fillId="0" borderId="31" xfId="0" applyFont="1" applyBorder="1" applyAlignment="1">
      <alignment vertical="top"/>
    </xf>
    <xf numFmtId="0" fontId="4" fillId="0" borderId="30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32" xfId="0" applyFont="1" applyBorder="1" applyAlignment="1">
      <alignment vertical="top"/>
    </xf>
    <xf numFmtId="0" fontId="21" fillId="0" borderId="19" xfId="0" applyFont="1" applyBorder="1" applyAlignment="1">
      <alignment horizontal="right" vertical="top" wrapText="1"/>
    </xf>
    <xf numFmtId="0" fontId="21" fillId="0" borderId="20" xfId="0" applyFont="1" applyBorder="1" applyAlignment="1">
      <alignment horizontal="right" vertical="top" wrapText="1"/>
    </xf>
    <xf numFmtId="0" fontId="5" fillId="0" borderId="41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42" xfId="0" applyFont="1" applyBorder="1" applyAlignment="1">
      <alignment horizontal="left" vertical="top"/>
    </xf>
    <xf numFmtId="0" fontId="5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42" xfId="0" applyFont="1" applyBorder="1" applyAlignment="1">
      <alignment vertical="top"/>
    </xf>
    <xf numFmtId="0" fontId="4" fillId="0" borderId="21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3" fillId="0" borderId="24" xfId="0" applyFont="1" applyBorder="1" applyAlignment="1">
      <alignment vertical="top"/>
    </xf>
    <xf numFmtId="0" fontId="22" fillId="0" borderId="2" xfId="0" applyFont="1" applyBorder="1" applyAlignment="1">
      <alignment vertical="top" wrapText="1"/>
    </xf>
    <xf numFmtId="0" fontId="22" fillId="0" borderId="3" xfId="0" applyFont="1" applyBorder="1" applyAlignment="1">
      <alignment vertical="top" wrapText="1"/>
    </xf>
    <xf numFmtId="0" fontId="22" fillId="0" borderId="4" xfId="0" applyFont="1" applyBorder="1" applyAlignment="1">
      <alignment vertical="top" wrapText="1"/>
    </xf>
    <xf numFmtId="0" fontId="22" fillId="0" borderId="25" xfId="0" applyFont="1" applyBorder="1" applyAlignment="1">
      <alignment vertical="top" wrapText="1"/>
    </xf>
    <xf numFmtId="0" fontId="22" fillId="0" borderId="33" xfId="0" applyFont="1" applyBorder="1" applyAlignment="1">
      <alignment vertical="top" wrapText="1"/>
    </xf>
    <xf numFmtId="0" fontId="22" fillId="0" borderId="26" xfId="0" applyFont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12</xdr:row>
      <xdr:rowOff>200025</xdr:rowOff>
    </xdr:from>
    <xdr:to>
      <xdr:col>13</xdr:col>
      <xdr:colOff>438150</xdr:colOff>
      <xdr:row>13</xdr:row>
      <xdr:rowOff>123825</xdr:rowOff>
    </xdr:to>
    <xdr:sp macro="" textlink="">
      <xdr:nvSpPr>
        <xdr:cNvPr id="1038" name="Rectangle 14"/>
        <xdr:cNvSpPr>
          <a:spLocks/>
        </xdr:cNvSpPr>
      </xdr:nvSpPr>
      <xdr:spPr bwMode="auto">
        <a:xfrm>
          <a:off x="7086600" y="2667000"/>
          <a:ext cx="666750" cy="133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Y_16-17\Sys_Rep_16-17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bu\DEBU\WBERC%20APR%202015-16%20final%20and%20Revised%20ARR%202006-14\Tariff%20Final%20Forms\FORM%201%20PART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"/>
      <sheetName val="CERC_Tgt"/>
      <sheetName val="CEA_Tgt"/>
      <sheetName val="Input"/>
      <sheetName val="HOD_Mtng"/>
      <sheetName val="Output1"/>
      <sheetName val="Output2"/>
      <sheetName val="Coal"/>
      <sheetName val="Input2"/>
      <sheetName val="MIS_Report"/>
      <sheetName val="Monthly_Perf"/>
      <sheetName val="Monthly_Gen"/>
      <sheetName val="MOP_Monthly"/>
      <sheetName val="MOP_Fortnitly"/>
      <sheetName val="Crisp"/>
      <sheetName val="Cumu_Perf."/>
      <sheetName val="ORT"/>
      <sheetName val="DAN"/>
      <sheetName val="Infirm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DATE</v>
          </cell>
          <cell r="MH2" t="str">
            <v>DS1- SG (MU)</v>
          </cell>
        </row>
        <row r="3">
          <cell r="A3">
            <v>42461</v>
          </cell>
          <cell r="MH3">
            <v>9.4375</v>
          </cell>
        </row>
        <row r="4">
          <cell r="A4">
            <v>42462</v>
          </cell>
          <cell r="MH4">
            <v>10.029999999999999</v>
          </cell>
        </row>
        <row r="5">
          <cell r="A5">
            <v>42463</v>
          </cell>
          <cell r="MH5">
            <v>9.7524999999999995</v>
          </cell>
        </row>
        <row r="6">
          <cell r="A6">
            <v>42464</v>
          </cell>
          <cell r="MH6">
            <v>10.755000000000001</v>
          </cell>
        </row>
        <row r="7">
          <cell r="A7">
            <v>42465</v>
          </cell>
          <cell r="MH7">
            <v>10.01</v>
          </cell>
        </row>
        <row r="8">
          <cell r="A8">
            <v>42466</v>
          </cell>
          <cell r="MH8">
            <v>9.2874999999999996</v>
          </cell>
        </row>
        <row r="9">
          <cell r="A9">
            <v>42467</v>
          </cell>
          <cell r="MH9">
            <v>9.2774999999999999</v>
          </cell>
        </row>
        <row r="10">
          <cell r="A10">
            <v>42468</v>
          </cell>
          <cell r="MH10">
            <v>9.8125</v>
          </cell>
        </row>
        <row r="11">
          <cell r="A11">
            <v>42469</v>
          </cell>
          <cell r="MH11">
            <v>9.46875</v>
          </cell>
        </row>
        <row r="12">
          <cell r="A12">
            <v>42470</v>
          </cell>
          <cell r="MH12">
            <v>9.39</v>
          </cell>
        </row>
        <row r="13">
          <cell r="A13">
            <v>42471</v>
          </cell>
          <cell r="MH13">
            <v>10.116250000000001</v>
          </cell>
        </row>
        <row r="14">
          <cell r="A14">
            <v>42472</v>
          </cell>
          <cell r="MH14">
            <v>9.2112499999999997</v>
          </cell>
        </row>
        <row r="15">
          <cell r="A15">
            <v>42473</v>
          </cell>
          <cell r="MH15">
            <v>9.8162500000000001</v>
          </cell>
        </row>
        <row r="16">
          <cell r="A16">
            <v>42474</v>
          </cell>
          <cell r="MH16">
            <v>9.6325000000000003</v>
          </cell>
        </row>
        <row r="17">
          <cell r="A17">
            <v>42475</v>
          </cell>
          <cell r="MH17">
            <v>9.7949999999999999</v>
          </cell>
        </row>
        <row r="18">
          <cell r="A18">
            <v>42476</v>
          </cell>
          <cell r="MH18">
            <v>4.6587500000000004</v>
          </cell>
        </row>
        <row r="19">
          <cell r="A19">
            <v>42477</v>
          </cell>
          <cell r="MH19">
            <v>0</v>
          </cell>
        </row>
        <row r="20">
          <cell r="A20">
            <v>42478</v>
          </cell>
          <cell r="MH20">
            <v>0</v>
          </cell>
        </row>
        <row r="21">
          <cell r="A21">
            <v>42479</v>
          </cell>
          <cell r="MH21">
            <v>0</v>
          </cell>
        </row>
        <row r="22">
          <cell r="A22">
            <v>42480</v>
          </cell>
          <cell r="MH22">
            <v>0</v>
          </cell>
        </row>
        <row r="23">
          <cell r="A23">
            <v>42481</v>
          </cell>
          <cell r="MH23">
            <v>1.8162499999999999</v>
          </cell>
        </row>
        <row r="24">
          <cell r="A24">
            <v>42482</v>
          </cell>
          <cell r="MH24">
            <v>9.2375000000000007</v>
          </cell>
        </row>
        <row r="25">
          <cell r="A25">
            <v>42483</v>
          </cell>
          <cell r="MH25">
            <v>9.1</v>
          </cell>
        </row>
        <row r="26">
          <cell r="A26">
            <v>42484</v>
          </cell>
          <cell r="MH26">
            <v>9.2762499999999992</v>
          </cell>
        </row>
        <row r="27">
          <cell r="A27">
            <v>42485</v>
          </cell>
          <cell r="MH27">
            <v>9.6762499999999996</v>
          </cell>
        </row>
        <row r="28">
          <cell r="A28">
            <v>42486</v>
          </cell>
          <cell r="MH28">
            <v>10.012499999999999</v>
          </cell>
        </row>
        <row r="29">
          <cell r="A29">
            <v>42487</v>
          </cell>
          <cell r="MH29">
            <v>9.6212499999999999</v>
          </cell>
        </row>
        <row r="30">
          <cell r="A30">
            <v>42488</v>
          </cell>
          <cell r="MH30">
            <v>10.43125</v>
          </cell>
        </row>
        <row r="31">
          <cell r="A31">
            <v>42489</v>
          </cell>
          <cell r="MH31">
            <v>10.78125</v>
          </cell>
        </row>
        <row r="32">
          <cell r="A32">
            <v>42490</v>
          </cell>
          <cell r="MH32">
            <v>10.23875</v>
          </cell>
        </row>
        <row r="33">
          <cell r="A33" t="str">
            <v>Total Apr'16</v>
          </cell>
          <cell r="MH33">
            <v>240.64250000000001</v>
          </cell>
        </row>
        <row r="34">
          <cell r="A34">
            <v>42491</v>
          </cell>
          <cell r="MH34">
            <v>9.9375</v>
          </cell>
        </row>
        <row r="35">
          <cell r="A35">
            <v>42492</v>
          </cell>
          <cell r="MH35">
            <v>9.0474999999999994</v>
          </cell>
        </row>
        <row r="36">
          <cell r="A36">
            <v>42493</v>
          </cell>
          <cell r="MH36">
            <v>9.3224999999999998</v>
          </cell>
        </row>
        <row r="37">
          <cell r="A37">
            <v>42494</v>
          </cell>
          <cell r="MH37">
            <v>9.0225000000000009</v>
          </cell>
        </row>
        <row r="38">
          <cell r="A38">
            <v>42495</v>
          </cell>
          <cell r="MH38">
            <v>8.7100000000000009</v>
          </cell>
        </row>
        <row r="39">
          <cell r="A39">
            <v>42496</v>
          </cell>
          <cell r="MH39">
            <v>8.5675000000000008</v>
          </cell>
        </row>
        <row r="40">
          <cell r="A40">
            <v>42497</v>
          </cell>
          <cell r="MH40">
            <v>8.9</v>
          </cell>
        </row>
        <row r="41">
          <cell r="A41">
            <v>42498</v>
          </cell>
          <cell r="MH41">
            <v>8.64</v>
          </cell>
        </row>
        <row r="42">
          <cell r="A42">
            <v>42499</v>
          </cell>
          <cell r="MH42">
            <v>8.8725000000000005</v>
          </cell>
        </row>
        <row r="43">
          <cell r="A43">
            <v>42500</v>
          </cell>
          <cell r="MH43">
            <v>9.25</v>
          </cell>
        </row>
        <row r="44">
          <cell r="A44">
            <v>42501</v>
          </cell>
          <cell r="MH44">
            <v>9.8524999999999991</v>
          </cell>
        </row>
        <row r="45">
          <cell r="A45">
            <v>42502</v>
          </cell>
          <cell r="MH45">
            <v>10.48625</v>
          </cell>
        </row>
        <row r="46">
          <cell r="A46">
            <v>42503</v>
          </cell>
          <cell r="MH46">
            <v>10.26</v>
          </cell>
        </row>
        <row r="47">
          <cell r="A47">
            <v>42504</v>
          </cell>
          <cell r="MH47">
            <v>8.7149999999999999</v>
          </cell>
        </row>
        <row r="48">
          <cell r="A48">
            <v>42505</v>
          </cell>
          <cell r="MH48">
            <v>8.9312500000000004</v>
          </cell>
        </row>
        <row r="49">
          <cell r="A49">
            <v>42506</v>
          </cell>
          <cell r="MH49">
            <v>9.5075000000000003</v>
          </cell>
        </row>
        <row r="50">
          <cell r="A50">
            <v>42507</v>
          </cell>
          <cell r="MH50">
            <v>10.0375</v>
          </cell>
        </row>
        <row r="51">
          <cell r="A51">
            <v>42508</v>
          </cell>
          <cell r="MH51">
            <v>9.0762499999999999</v>
          </cell>
        </row>
        <row r="52">
          <cell r="A52">
            <v>42509</v>
          </cell>
          <cell r="MH52">
            <v>8.9600000000000009</v>
          </cell>
        </row>
        <row r="53">
          <cell r="A53">
            <v>42510</v>
          </cell>
          <cell r="MH53">
            <v>9.2899999999999991</v>
          </cell>
        </row>
        <row r="54">
          <cell r="A54">
            <v>42511</v>
          </cell>
          <cell r="MH54">
            <v>9.5662500000000001</v>
          </cell>
        </row>
        <row r="55">
          <cell r="A55">
            <v>42512</v>
          </cell>
          <cell r="MH55">
            <v>8.7899999999999991</v>
          </cell>
        </row>
        <row r="56">
          <cell r="A56">
            <v>42513</v>
          </cell>
          <cell r="MH56">
            <v>9.0387500000000003</v>
          </cell>
        </row>
        <row r="57">
          <cell r="A57">
            <v>42514</v>
          </cell>
          <cell r="MH57">
            <v>9.15625</v>
          </cell>
        </row>
        <row r="58">
          <cell r="A58">
            <v>42515</v>
          </cell>
          <cell r="MH58">
            <v>9.06</v>
          </cell>
        </row>
        <row r="59">
          <cell r="A59">
            <v>42516</v>
          </cell>
          <cell r="MH59">
            <v>9.3625000000000007</v>
          </cell>
        </row>
        <row r="60">
          <cell r="A60">
            <v>42517</v>
          </cell>
          <cell r="MH60">
            <v>9.5325000000000006</v>
          </cell>
        </row>
        <row r="61">
          <cell r="A61">
            <v>42518</v>
          </cell>
          <cell r="MH61">
            <v>4.5</v>
          </cell>
        </row>
        <row r="62">
          <cell r="A62">
            <v>42519</v>
          </cell>
          <cell r="MH62">
            <v>0</v>
          </cell>
        </row>
        <row r="63">
          <cell r="A63">
            <v>42520</v>
          </cell>
          <cell r="MH63">
            <v>0</v>
          </cell>
        </row>
        <row r="64">
          <cell r="A64">
            <v>42521</v>
          </cell>
          <cell r="MH64">
            <v>0</v>
          </cell>
        </row>
        <row r="65">
          <cell r="A65" t="str">
            <v>Total May'16</v>
          </cell>
          <cell r="MH65">
            <v>254.39249999999998</v>
          </cell>
        </row>
        <row r="66">
          <cell r="A66">
            <v>42522</v>
          </cell>
          <cell r="MH66">
            <v>0</v>
          </cell>
        </row>
        <row r="67">
          <cell r="A67">
            <v>42523</v>
          </cell>
          <cell r="MH67">
            <v>5.9537500000000003</v>
          </cell>
        </row>
        <row r="68">
          <cell r="A68">
            <v>42524</v>
          </cell>
          <cell r="MH68">
            <v>9.9662500000000005</v>
          </cell>
        </row>
        <row r="69">
          <cell r="A69">
            <v>42525</v>
          </cell>
          <cell r="MH69">
            <v>10.057499999999999</v>
          </cell>
        </row>
        <row r="70">
          <cell r="A70">
            <v>42526</v>
          </cell>
          <cell r="MH70">
            <v>8.86</v>
          </cell>
        </row>
        <row r="71">
          <cell r="A71">
            <v>42527</v>
          </cell>
          <cell r="MH71">
            <v>9.2624999999999993</v>
          </cell>
        </row>
        <row r="72">
          <cell r="A72">
            <v>42528</v>
          </cell>
          <cell r="MH72">
            <v>8.9949999999999992</v>
          </cell>
        </row>
        <row r="73">
          <cell r="A73">
            <v>42529</v>
          </cell>
          <cell r="MH73">
            <v>9.9649999999999999</v>
          </cell>
        </row>
        <row r="74">
          <cell r="A74">
            <v>42530</v>
          </cell>
          <cell r="MH74">
            <v>8.64</v>
          </cell>
        </row>
        <row r="75">
          <cell r="A75">
            <v>42531</v>
          </cell>
          <cell r="MH75">
            <v>8.64</v>
          </cell>
        </row>
        <row r="76">
          <cell r="A76">
            <v>42532</v>
          </cell>
          <cell r="MH76">
            <v>8.64</v>
          </cell>
        </row>
        <row r="77">
          <cell r="A77">
            <v>42533</v>
          </cell>
          <cell r="MH77">
            <v>9.16</v>
          </cell>
        </row>
        <row r="78">
          <cell r="A78">
            <v>42534</v>
          </cell>
          <cell r="MH78">
            <v>9.9037500000000005</v>
          </cell>
        </row>
        <row r="79">
          <cell r="A79">
            <v>42535</v>
          </cell>
          <cell r="MH79">
            <v>9.1675000000000004</v>
          </cell>
        </row>
        <row r="80">
          <cell r="A80">
            <v>42536</v>
          </cell>
          <cell r="MH80">
            <v>8.7149999999999999</v>
          </cell>
        </row>
        <row r="81">
          <cell r="A81">
            <v>42537</v>
          </cell>
          <cell r="MH81">
            <v>8.9587500000000002</v>
          </cell>
        </row>
        <row r="82">
          <cell r="A82">
            <v>42538</v>
          </cell>
          <cell r="MH82">
            <v>10.175000000000001</v>
          </cell>
        </row>
        <row r="83">
          <cell r="A83">
            <v>42539</v>
          </cell>
          <cell r="MH83">
            <v>9.59</v>
          </cell>
        </row>
        <row r="84">
          <cell r="A84">
            <v>42540</v>
          </cell>
          <cell r="MH84">
            <v>8.9350000000000005</v>
          </cell>
        </row>
        <row r="85">
          <cell r="A85">
            <v>42541</v>
          </cell>
          <cell r="MH85">
            <v>9.3762500000000006</v>
          </cell>
        </row>
        <row r="86">
          <cell r="A86">
            <v>42542</v>
          </cell>
          <cell r="MH86">
            <v>9.9774999999999991</v>
          </cell>
        </row>
        <row r="87">
          <cell r="A87">
            <v>42543</v>
          </cell>
          <cell r="MH87">
            <v>9.2137499999999992</v>
          </cell>
        </row>
        <row r="88">
          <cell r="A88">
            <v>42544</v>
          </cell>
          <cell r="MH88">
            <v>9.4312500000000004</v>
          </cell>
        </row>
        <row r="89">
          <cell r="A89">
            <v>42545</v>
          </cell>
          <cell r="MH89">
            <v>9.4962499999999999</v>
          </cell>
        </row>
        <row r="90">
          <cell r="A90">
            <v>42546</v>
          </cell>
          <cell r="MH90">
            <v>9.3312500000000007</v>
          </cell>
        </row>
        <row r="91">
          <cell r="A91">
            <v>42547</v>
          </cell>
          <cell r="MH91">
            <v>9.75</v>
          </cell>
        </row>
        <row r="92">
          <cell r="A92">
            <v>42548</v>
          </cell>
          <cell r="MH92">
            <v>9.8074999999999992</v>
          </cell>
        </row>
        <row r="93">
          <cell r="A93">
            <v>42549</v>
          </cell>
          <cell r="MH93">
            <v>9.3574999999999999</v>
          </cell>
        </row>
        <row r="94">
          <cell r="A94">
            <v>42550</v>
          </cell>
          <cell r="MH94">
            <v>9.9574999999999996</v>
          </cell>
        </row>
        <row r="95">
          <cell r="A95">
            <v>42551</v>
          </cell>
          <cell r="MH95">
            <v>9.8674999999999997</v>
          </cell>
        </row>
        <row r="96">
          <cell r="A96" t="str">
            <v>Total Jun'16</v>
          </cell>
          <cell r="MH96">
            <v>269.15125</v>
          </cell>
        </row>
        <row r="97">
          <cell r="A97">
            <v>42552</v>
          </cell>
          <cell r="MH97">
            <v>9.8025000000000002</v>
          </cell>
        </row>
        <row r="98">
          <cell r="A98">
            <v>42553</v>
          </cell>
          <cell r="MH98">
            <v>8.7200000000000006</v>
          </cell>
        </row>
        <row r="99">
          <cell r="A99">
            <v>42554</v>
          </cell>
          <cell r="MH99">
            <v>8.64</v>
          </cell>
        </row>
        <row r="100">
          <cell r="A100">
            <v>42555</v>
          </cell>
          <cell r="MH100">
            <v>8.74</v>
          </cell>
        </row>
        <row r="101">
          <cell r="A101">
            <v>42556</v>
          </cell>
          <cell r="MH101">
            <v>9.3512500000000003</v>
          </cell>
        </row>
        <row r="102">
          <cell r="A102">
            <v>42557</v>
          </cell>
          <cell r="MH102">
            <v>9.3175000000000008</v>
          </cell>
        </row>
        <row r="103">
          <cell r="A103">
            <v>42558</v>
          </cell>
          <cell r="MH103">
            <v>10.567500000000001</v>
          </cell>
        </row>
        <row r="104">
          <cell r="A104">
            <v>42559</v>
          </cell>
          <cell r="MH104">
            <v>3.06</v>
          </cell>
        </row>
        <row r="105">
          <cell r="A105">
            <v>42560</v>
          </cell>
          <cell r="MH105">
            <v>4.7012499999999999</v>
          </cell>
        </row>
        <row r="106">
          <cell r="A106">
            <v>42561</v>
          </cell>
          <cell r="MH106">
            <v>9.1575000000000006</v>
          </cell>
        </row>
        <row r="107">
          <cell r="A107">
            <v>42562</v>
          </cell>
          <cell r="MH107">
            <v>9.2750000000000004</v>
          </cell>
        </row>
        <row r="108">
          <cell r="A108">
            <v>42563</v>
          </cell>
          <cell r="MH108">
            <v>8.64</v>
          </cell>
        </row>
        <row r="109">
          <cell r="A109">
            <v>42564</v>
          </cell>
          <cell r="MH109">
            <v>8.75</v>
          </cell>
        </row>
        <row r="110">
          <cell r="A110">
            <v>42565</v>
          </cell>
          <cell r="MH110">
            <v>8.9037500000000005</v>
          </cell>
        </row>
        <row r="111">
          <cell r="A111">
            <v>42566</v>
          </cell>
          <cell r="MH111">
            <v>9.01</v>
          </cell>
        </row>
        <row r="112">
          <cell r="A112">
            <v>42567</v>
          </cell>
          <cell r="MH112">
            <v>8.7825000000000006</v>
          </cell>
        </row>
        <row r="113">
          <cell r="A113">
            <v>42568</v>
          </cell>
          <cell r="MH113">
            <v>8.64</v>
          </cell>
        </row>
        <row r="114">
          <cell r="A114">
            <v>42569</v>
          </cell>
          <cell r="MH114">
            <v>8.7112499999999997</v>
          </cell>
        </row>
        <row r="115">
          <cell r="A115">
            <v>42570</v>
          </cell>
          <cell r="MH115">
            <v>8.81</v>
          </cell>
        </row>
        <row r="116">
          <cell r="A116">
            <v>42571</v>
          </cell>
          <cell r="MH116">
            <v>8.6974999999999998</v>
          </cell>
        </row>
        <row r="117">
          <cell r="A117">
            <v>42572</v>
          </cell>
          <cell r="MH117">
            <v>8.9525000000000006</v>
          </cell>
        </row>
        <row r="118">
          <cell r="A118">
            <v>42573</v>
          </cell>
          <cell r="MH118">
            <v>8.8375000000000004</v>
          </cell>
        </row>
        <row r="119">
          <cell r="A119">
            <v>42574</v>
          </cell>
          <cell r="MH119">
            <v>8.7449999999999992</v>
          </cell>
        </row>
        <row r="120">
          <cell r="A120">
            <v>42575</v>
          </cell>
          <cell r="MH120">
            <v>8.7925000000000004</v>
          </cell>
        </row>
        <row r="121">
          <cell r="A121">
            <v>42576</v>
          </cell>
          <cell r="MH121">
            <v>9.40625</v>
          </cell>
        </row>
        <row r="122">
          <cell r="A122">
            <v>42577</v>
          </cell>
          <cell r="MH122">
            <v>10.02875</v>
          </cell>
        </row>
        <row r="123">
          <cell r="A123">
            <v>42578</v>
          </cell>
          <cell r="MH123">
            <v>9.3925000000000001</v>
          </cell>
        </row>
        <row r="124">
          <cell r="A124">
            <v>42579</v>
          </cell>
          <cell r="MH124">
            <v>9.3674999999999997</v>
          </cell>
        </row>
        <row r="125">
          <cell r="A125">
            <v>42580</v>
          </cell>
          <cell r="MH125">
            <v>8.6974999999999998</v>
          </cell>
        </row>
        <row r="126">
          <cell r="A126">
            <v>42581</v>
          </cell>
          <cell r="MH126">
            <v>0</v>
          </cell>
        </row>
        <row r="127">
          <cell r="A127">
            <v>42582</v>
          </cell>
          <cell r="MH127">
            <v>0</v>
          </cell>
        </row>
        <row r="128">
          <cell r="A128" t="str">
            <v>Total Jul'16</v>
          </cell>
          <cell r="MH128">
            <v>252.49750000000003</v>
          </cell>
        </row>
        <row r="129">
          <cell r="A129">
            <v>42583</v>
          </cell>
          <cell r="MH129">
            <v>0</v>
          </cell>
        </row>
        <row r="130">
          <cell r="A130">
            <v>42584</v>
          </cell>
          <cell r="MH130">
            <v>0</v>
          </cell>
        </row>
        <row r="131">
          <cell r="A131">
            <v>42585</v>
          </cell>
          <cell r="MH131">
            <v>0</v>
          </cell>
        </row>
        <row r="132">
          <cell r="A132">
            <v>42586</v>
          </cell>
          <cell r="MH132">
            <v>0</v>
          </cell>
        </row>
        <row r="133">
          <cell r="A133">
            <v>42587</v>
          </cell>
          <cell r="MH133">
            <v>0</v>
          </cell>
        </row>
        <row r="134">
          <cell r="A134">
            <v>42588</v>
          </cell>
          <cell r="MH134">
            <v>0</v>
          </cell>
        </row>
        <row r="135">
          <cell r="A135">
            <v>42589</v>
          </cell>
          <cell r="MH135">
            <v>0</v>
          </cell>
        </row>
        <row r="136">
          <cell r="A136">
            <v>42590</v>
          </cell>
          <cell r="MH136">
            <v>0</v>
          </cell>
        </row>
        <row r="137">
          <cell r="A137">
            <v>42591</v>
          </cell>
          <cell r="MH137">
            <v>0</v>
          </cell>
        </row>
        <row r="138">
          <cell r="A138">
            <v>42592</v>
          </cell>
          <cell r="MH138">
            <v>0</v>
          </cell>
        </row>
        <row r="139">
          <cell r="A139">
            <v>42593</v>
          </cell>
          <cell r="MH139">
            <v>0</v>
          </cell>
        </row>
        <row r="140">
          <cell r="A140">
            <v>42594</v>
          </cell>
          <cell r="MH140">
            <v>0</v>
          </cell>
        </row>
        <row r="141">
          <cell r="A141">
            <v>42595</v>
          </cell>
          <cell r="MH141">
            <v>0</v>
          </cell>
        </row>
        <row r="142">
          <cell r="A142">
            <v>42596</v>
          </cell>
          <cell r="MH142">
            <v>0</v>
          </cell>
        </row>
        <row r="143">
          <cell r="A143">
            <v>42597</v>
          </cell>
          <cell r="MH143">
            <v>0</v>
          </cell>
        </row>
        <row r="144">
          <cell r="A144">
            <v>42598</v>
          </cell>
          <cell r="MH144">
            <v>0</v>
          </cell>
        </row>
        <row r="145">
          <cell r="A145">
            <v>42599</v>
          </cell>
          <cell r="MH145">
            <v>0</v>
          </cell>
        </row>
        <row r="146">
          <cell r="A146">
            <v>42600</v>
          </cell>
          <cell r="MH146">
            <v>0</v>
          </cell>
        </row>
        <row r="147">
          <cell r="A147">
            <v>42601</v>
          </cell>
          <cell r="MH147">
            <v>0</v>
          </cell>
        </row>
        <row r="148">
          <cell r="A148">
            <v>42602</v>
          </cell>
          <cell r="MH148">
            <v>0</v>
          </cell>
        </row>
        <row r="149">
          <cell r="A149">
            <v>42603</v>
          </cell>
          <cell r="MH149">
            <v>0</v>
          </cell>
        </row>
        <row r="150">
          <cell r="A150">
            <v>42604</v>
          </cell>
          <cell r="MH150">
            <v>0</v>
          </cell>
        </row>
        <row r="151">
          <cell r="A151">
            <v>42605</v>
          </cell>
          <cell r="MH151">
            <v>0</v>
          </cell>
        </row>
        <row r="152">
          <cell r="A152">
            <v>42606</v>
          </cell>
          <cell r="MH152">
            <v>0</v>
          </cell>
        </row>
        <row r="153">
          <cell r="A153">
            <v>42607</v>
          </cell>
          <cell r="MH153">
            <v>0</v>
          </cell>
        </row>
        <row r="154">
          <cell r="A154">
            <v>42608</v>
          </cell>
          <cell r="MH154">
            <v>0</v>
          </cell>
        </row>
        <row r="155">
          <cell r="A155">
            <v>42609</v>
          </cell>
          <cell r="MH155">
            <v>0</v>
          </cell>
        </row>
        <row r="156">
          <cell r="A156">
            <v>42610</v>
          </cell>
          <cell r="MH156">
            <v>0</v>
          </cell>
        </row>
        <row r="157">
          <cell r="A157">
            <v>42611</v>
          </cell>
          <cell r="MH157">
            <v>0</v>
          </cell>
        </row>
        <row r="158">
          <cell r="A158">
            <v>42612</v>
          </cell>
          <cell r="MH158">
            <v>0</v>
          </cell>
        </row>
        <row r="159">
          <cell r="A159">
            <v>42613</v>
          </cell>
          <cell r="MH159">
            <v>0.27750000000000002</v>
          </cell>
        </row>
        <row r="160">
          <cell r="A160" t="str">
            <v>Total Aug'16</v>
          </cell>
          <cell r="MH160">
            <v>0.27750000000000002</v>
          </cell>
        </row>
        <row r="161">
          <cell r="A161">
            <v>42614</v>
          </cell>
          <cell r="MH161">
            <v>8.7537500000000001</v>
          </cell>
        </row>
        <row r="162">
          <cell r="A162">
            <v>42615</v>
          </cell>
          <cell r="MH162">
            <v>8.7750000000000004</v>
          </cell>
        </row>
        <row r="163">
          <cell r="A163">
            <v>42616</v>
          </cell>
          <cell r="MH163">
            <v>9.3187499999999996</v>
          </cell>
        </row>
        <row r="164">
          <cell r="A164">
            <v>42617</v>
          </cell>
          <cell r="MH164">
            <v>9.3062500000000004</v>
          </cell>
        </row>
        <row r="165">
          <cell r="A165">
            <v>42618</v>
          </cell>
          <cell r="MH165">
            <v>10.25</v>
          </cell>
        </row>
        <row r="166">
          <cell r="A166">
            <v>42619</v>
          </cell>
          <cell r="MH166">
            <v>10.032500000000001</v>
          </cell>
        </row>
        <row r="167">
          <cell r="A167">
            <v>42620</v>
          </cell>
          <cell r="MH167">
            <v>10.29</v>
          </cell>
        </row>
        <row r="168">
          <cell r="A168">
            <v>42621</v>
          </cell>
          <cell r="MH168">
            <v>11.05875</v>
          </cell>
        </row>
        <row r="169">
          <cell r="A169">
            <v>42622</v>
          </cell>
          <cell r="MH169">
            <v>10.827500000000001</v>
          </cell>
        </row>
        <row r="170">
          <cell r="A170">
            <v>42623</v>
          </cell>
          <cell r="MH170">
            <v>10.95125</v>
          </cell>
        </row>
        <row r="171">
          <cell r="A171">
            <v>42624</v>
          </cell>
          <cell r="MH171">
            <v>9.89</v>
          </cell>
        </row>
        <row r="172">
          <cell r="A172">
            <v>42625</v>
          </cell>
          <cell r="MH172">
            <v>10.578749999999999</v>
          </cell>
        </row>
        <row r="173">
          <cell r="A173">
            <v>42626</v>
          </cell>
          <cell r="MH173">
            <v>9.9124999999999996</v>
          </cell>
        </row>
        <row r="174">
          <cell r="A174">
            <v>42627</v>
          </cell>
          <cell r="MH174">
            <v>10.15</v>
          </cell>
        </row>
        <row r="175">
          <cell r="A175">
            <v>42628</v>
          </cell>
          <cell r="MH175">
            <v>10.0975</v>
          </cell>
        </row>
        <row r="176">
          <cell r="A176">
            <v>42629</v>
          </cell>
          <cell r="MH176">
            <v>9.5712499999999991</v>
          </cell>
        </row>
        <row r="177">
          <cell r="A177">
            <v>42630</v>
          </cell>
          <cell r="MH177">
            <v>9.9774999999999991</v>
          </cell>
        </row>
        <row r="178">
          <cell r="A178">
            <v>42631</v>
          </cell>
          <cell r="MH178">
            <v>9.8524999999999991</v>
          </cell>
        </row>
        <row r="179">
          <cell r="A179">
            <v>42632</v>
          </cell>
          <cell r="MH179">
            <v>10.63</v>
          </cell>
        </row>
        <row r="180">
          <cell r="A180">
            <v>42633</v>
          </cell>
          <cell r="MH180">
            <v>10.2225</v>
          </cell>
        </row>
        <row r="181">
          <cell r="A181">
            <v>42634</v>
          </cell>
          <cell r="MH181">
            <v>10.0425</v>
          </cell>
        </row>
        <row r="182">
          <cell r="A182">
            <v>42635</v>
          </cell>
          <cell r="MH182">
            <v>10.59375</v>
          </cell>
        </row>
        <row r="183">
          <cell r="A183">
            <v>42636</v>
          </cell>
          <cell r="MH183">
            <v>10.126250000000001</v>
          </cell>
        </row>
        <row r="184">
          <cell r="A184">
            <v>42637</v>
          </cell>
          <cell r="MH184">
            <v>10.2125</v>
          </cell>
        </row>
        <row r="185">
          <cell r="A185">
            <v>42638</v>
          </cell>
          <cell r="MH185">
            <v>9.23</v>
          </cell>
        </row>
        <row r="186">
          <cell r="A186">
            <v>42639</v>
          </cell>
          <cell r="MH186">
            <v>9.8800000000000008</v>
          </cell>
        </row>
        <row r="187">
          <cell r="A187">
            <v>42640</v>
          </cell>
          <cell r="MH187">
            <v>10.1675</v>
          </cell>
        </row>
        <row r="188">
          <cell r="A188">
            <v>42641</v>
          </cell>
          <cell r="MH188">
            <v>11.03875</v>
          </cell>
        </row>
        <row r="189">
          <cell r="A189">
            <v>42642</v>
          </cell>
          <cell r="MH189">
            <v>10.9175</v>
          </cell>
        </row>
        <row r="190">
          <cell r="A190">
            <v>42643</v>
          </cell>
          <cell r="MH190">
            <v>7.97</v>
          </cell>
        </row>
        <row r="191">
          <cell r="A191" t="str">
            <v>Tot. Sept'16</v>
          </cell>
          <cell r="MH191">
            <v>300.625</v>
          </cell>
        </row>
        <row r="192">
          <cell r="A192">
            <v>42644</v>
          </cell>
          <cell r="MH192">
            <v>10.36375</v>
          </cell>
        </row>
        <row r="193">
          <cell r="A193">
            <v>42645</v>
          </cell>
          <cell r="MH193">
            <v>8.1950000000000003</v>
          </cell>
        </row>
        <row r="194">
          <cell r="A194">
            <v>42646</v>
          </cell>
          <cell r="MH194">
            <v>0</v>
          </cell>
        </row>
        <row r="195">
          <cell r="A195">
            <v>42647</v>
          </cell>
          <cell r="MH195">
            <v>0.18</v>
          </cell>
        </row>
        <row r="196">
          <cell r="A196">
            <v>42648</v>
          </cell>
          <cell r="MH196">
            <v>9.7487499999999994</v>
          </cell>
        </row>
        <row r="197">
          <cell r="A197">
            <v>42649</v>
          </cell>
          <cell r="MH197">
            <v>10.23625</v>
          </cell>
        </row>
        <row r="198">
          <cell r="A198">
            <v>42650</v>
          </cell>
          <cell r="MH198">
            <v>10.3725</v>
          </cell>
        </row>
        <row r="199">
          <cell r="A199">
            <v>42651</v>
          </cell>
          <cell r="MH199">
            <v>9.5012500000000006</v>
          </cell>
        </row>
        <row r="200">
          <cell r="A200">
            <v>42652</v>
          </cell>
          <cell r="MH200">
            <v>9.1575000000000006</v>
          </cell>
        </row>
        <row r="201">
          <cell r="A201">
            <v>42653</v>
          </cell>
          <cell r="MH201">
            <v>8.9087499999999995</v>
          </cell>
        </row>
        <row r="202">
          <cell r="A202">
            <v>42654</v>
          </cell>
          <cell r="MH202">
            <v>8.7874999999999996</v>
          </cell>
        </row>
        <row r="203">
          <cell r="A203">
            <v>42655</v>
          </cell>
          <cell r="MH203">
            <v>9.4024999999999999</v>
          </cell>
        </row>
        <row r="204">
          <cell r="A204">
            <v>42656</v>
          </cell>
          <cell r="MH204">
            <v>10.07</v>
          </cell>
        </row>
        <row r="205">
          <cell r="A205">
            <v>42657</v>
          </cell>
          <cell r="MH205">
            <v>10.96875</v>
          </cell>
        </row>
        <row r="206">
          <cell r="A206">
            <v>42658</v>
          </cell>
          <cell r="MH206">
            <v>10.43</v>
          </cell>
        </row>
        <row r="207">
          <cell r="A207">
            <v>42659</v>
          </cell>
          <cell r="MH207">
            <v>9.9362499999999994</v>
          </cell>
        </row>
        <row r="208">
          <cell r="A208">
            <v>42660</v>
          </cell>
          <cell r="MH208">
            <v>8.84</v>
          </cell>
        </row>
        <row r="209">
          <cell r="A209">
            <v>42661</v>
          </cell>
          <cell r="MH209">
            <v>9.4312500000000004</v>
          </cell>
        </row>
        <row r="210">
          <cell r="A210">
            <v>42662</v>
          </cell>
          <cell r="MH210">
            <v>9.4887499999999996</v>
          </cell>
        </row>
        <row r="211">
          <cell r="A211">
            <v>42663</v>
          </cell>
          <cell r="MH211">
            <v>9.6137499999999996</v>
          </cell>
        </row>
        <row r="212">
          <cell r="A212">
            <v>42664</v>
          </cell>
          <cell r="MH212">
            <v>10.005000000000001</v>
          </cell>
        </row>
        <row r="213">
          <cell r="A213">
            <v>42665</v>
          </cell>
          <cell r="MH213">
            <v>10.27375</v>
          </cell>
        </row>
        <row r="214">
          <cell r="A214">
            <v>42666</v>
          </cell>
          <cell r="MH214">
            <v>9.2424999999999997</v>
          </cell>
        </row>
        <row r="215">
          <cell r="A215">
            <v>42667</v>
          </cell>
          <cell r="MH215">
            <v>9.6737500000000001</v>
          </cell>
        </row>
        <row r="216">
          <cell r="A216">
            <v>42668</v>
          </cell>
          <cell r="MH216">
            <v>9.5500000000000007</v>
          </cell>
        </row>
        <row r="217">
          <cell r="A217">
            <v>42669</v>
          </cell>
          <cell r="MH217">
            <v>10.112500000000001</v>
          </cell>
        </row>
        <row r="218">
          <cell r="A218">
            <v>42670</v>
          </cell>
          <cell r="MH218">
            <v>9.4412500000000001</v>
          </cell>
        </row>
        <row r="219">
          <cell r="A219">
            <v>42671</v>
          </cell>
          <cell r="MH219">
            <v>9.4725000000000001</v>
          </cell>
        </row>
        <row r="220">
          <cell r="A220">
            <v>42672</v>
          </cell>
          <cell r="MH220">
            <v>9.84375</v>
          </cell>
        </row>
        <row r="221">
          <cell r="A221">
            <v>42673</v>
          </cell>
          <cell r="MH221">
            <v>9.0225000000000009</v>
          </cell>
        </row>
        <row r="222">
          <cell r="A222">
            <v>42674</v>
          </cell>
          <cell r="MH222">
            <v>8.9875000000000007</v>
          </cell>
        </row>
        <row r="223">
          <cell r="A223" t="str">
            <v>Total Oct'16</v>
          </cell>
          <cell r="MH223">
            <v>279.25750000000005</v>
          </cell>
        </row>
        <row r="224">
          <cell r="A224">
            <v>42675</v>
          </cell>
          <cell r="MH224">
            <v>8.7725000000000009</v>
          </cell>
        </row>
        <row r="225">
          <cell r="A225">
            <v>42676</v>
          </cell>
          <cell r="MH225">
            <v>9.1337499999999991</v>
          </cell>
        </row>
        <row r="226">
          <cell r="A226">
            <v>42677</v>
          </cell>
          <cell r="MH226">
            <v>9.01</v>
          </cell>
        </row>
        <row r="227">
          <cell r="A227">
            <v>42678</v>
          </cell>
          <cell r="MH227">
            <v>8.9975000000000005</v>
          </cell>
        </row>
        <row r="228">
          <cell r="A228">
            <v>42679</v>
          </cell>
          <cell r="MH228">
            <v>9.125</v>
          </cell>
        </row>
        <row r="229">
          <cell r="A229">
            <v>42680</v>
          </cell>
          <cell r="MH229">
            <v>8.9875000000000007</v>
          </cell>
        </row>
        <row r="230">
          <cell r="A230">
            <v>42681</v>
          </cell>
          <cell r="MH230">
            <v>9.3812499999999996</v>
          </cell>
        </row>
        <row r="231">
          <cell r="A231">
            <v>42682</v>
          </cell>
          <cell r="MH231">
            <v>9.6337499999999991</v>
          </cell>
        </row>
        <row r="232">
          <cell r="A232">
            <v>42683</v>
          </cell>
          <cell r="MH232">
            <v>10.1675</v>
          </cell>
        </row>
        <row r="233">
          <cell r="A233">
            <v>42684</v>
          </cell>
          <cell r="MH233">
            <v>9.4474999999999998</v>
          </cell>
        </row>
        <row r="234">
          <cell r="A234">
            <v>42685</v>
          </cell>
          <cell r="MH234">
            <v>9.4162499999999998</v>
          </cell>
        </row>
        <row r="235">
          <cell r="A235">
            <v>42686</v>
          </cell>
          <cell r="MH235">
            <v>9.0399999999999991</v>
          </cell>
        </row>
        <row r="236">
          <cell r="A236">
            <v>42687</v>
          </cell>
          <cell r="MH236">
            <v>8.7100000000000009</v>
          </cell>
        </row>
        <row r="237">
          <cell r="A237">
            <v>42688</v>
          </cell>
          <cell r="MH237">
            <v>9.1062499999999993</v>
          </cell>
        </row>
        <row r="238">
          <cell r="A238">
            <v>42689</v>
          </cell>
          <cell r="MH238">
            <v>9.15625</v>
          </cell>
        </row>
        <row r="239">
          <cell r="A239">
            <v>42690</v>
          </cell>
          <cell r="MH239">
            <v>9.1449999999999996</v>
          </cell>
        </row>
        <row r="240">
          <cell r="A240">
            <v>42691</v>
          </cell>
          <cell r="MH240">
            <v>9.1675000000000004</v>
          </cell>
        </row>
        <row r="241">
          <cell r="A241">
            <v>42692</v>
          </cell>
          <cell r="MH241">
            <v>9.2322500000000005</v>
          </cell>
        </row>
        <row r="242">
          <cell r="A242">
            <v>42693</v>
          </cell>
          <cell r="MH242">
            <v>7.0107499999999998</v>
          </cell>
        </row>
        <row r="243">
          <cell r="A243">
            <v>42694</v>
          </cell>
          <cell r="MH243">
            <v>5.3224999999999998</v>
          </cell>
        </row>
        <row r="244">
          <cell r="A244">
            <v>42695</v>
          </cell>
          <cell r="MH244">
            <v>9.5727499999999992</v>
          </cell>
        </row>
        <row r="245">
          <cell r="A245">
            <v>42696</v>
          </cell>
          <cell r="MH245">
            <v>9.6267499999999995</v>
          </cell>
        </row>
        <row r="246">
          <cell r="A246">
            <v>42697</v>
          </cell>
          <cell r="MH246">
            <v>9.4459999999999997</v>
          </cell>
        </row>
        <row r="247">
          <cell r="A247">
            <v>42698</v>
          </cell>
          <cell r="MH247">
            <v>9.3782499999999995</v>
          </cell>
        </row>
        <row r="248">
          <cell r="A248">
            <v>42699</v>
          </cell>
          <cell r="MH248">
            <v>9.1769999999999996</v>
          </cell>
        </row>
        <row r="249">
          <cell r="A249">
            <v>42700</v>
          </cell>
          <cell r="MH249">
            <v>9.32775</v>
          </cell>
        </row>
        <row r="250">
          <cell r="A250">
            <v>42701</v>
          </cell>
          <cell r="MH250">
            <v>9.4537499999999994</v>
          </cell>
        </row>
        <row r="251">
          <cell r="A251">
            <v>42702</v>
          </cell>
          <cell r="MH251">
            <v>9.0162499999999994</v>
          </cell>
        </row>
        <row r="252">
          <cell r="A252">
            <v>42703</v>
          </cell>
          <cell r="MH252">
            <v>8.7524999999999995</v>
          </cell>
        </row>
        <row r="253">
          <cell r="A253">
            <v>42704</v>
          </cell>
          <cell r="MH253">
            <v>9.5015000000000001</v>
          </cell>
        </row>
        <row r="254">
          <cell r="A254" t="str">
            <v>Total Nov'16</v>
          </cell>
          <cell r="MH254">
            <v>271.21550000000002</v>
          </cell>
        </row>
        <row r="255">
          <cell r="A255">
            <v>42705</v>
          </cell>
          <cell r="MH255">
            <v>10.342750000000001</v>
          </cell>
        </row>
        <row r="256">
          <cell r="A256">
            <v>42706</v>
          </cell>
          <cell r="MH256">
            <v>10.366</v>
          </cell>
        </row>
        <row r="257">
          <cell r="A257">
            <v>42707</v>
          </cell>
          <cell r="MH257">
            <v>9.2774999999999999</v>
          </cell>
        </row>
        <row r="258">
          <cell r="A258">
            <v>42708</v>
          </cell>
          <cell r="MH258">
            <v>3.7337500000000001</v>
          </cell>
        </row>
        <row r="259">
          <cell r="A259">
            <v>42709</v>
          </cell>
          <cell r="MH259">
            <v>0</v>
          </cell>
        </row>
        <row r="260">
          <cell r="A260">
            <v>42710</v>
          </cell>
          <cell r="MH260">
            <v>0</v>
          </cell>
        </row>
        <row r="261">
          <cell r="A261">
            <v>42711</v>
          </cell>
          <cell r="MH261">
            <v>8.9037500000000005</v>
          </cell>
        </row>
        <row r="262">
          <cell r="A262">
            <v>42712</v>
          </cell>
          <cell r="MH262">
            <v>10.70125</v>
          </cell>
        </row>
        <row r="263">
          <cell r="A263">
            <v>42713</v>
          </cell>
          <cell r="MH263">
            <v>9.8930000000000007</v>
          </cell>
        </row>
        <row r="264">
          <cell r="A264">
            <v>42714</v>
          </cell>
          <cell r="MH264">
            <v>9.9540000000000006</v>
          </cell>
        </row>
        <row r="265">
          <cell r="A265">
            <v>42715</v>
          </cell>
          <cell r="MH265">
            <v>10.18</v>
          </cell>
        </row>
        <row r="266">
          <cell r="A266">
            <v>42716</v>
          </cell>
          <cell r="MH266">
            <v>10.0525</v>
          </cell>
        </row>
        <row r="267">
          <cell r="A267">
            <v>42717</v>
          </cell>
          <cell r="MH267">
            <v>3.5074999999999998</v>
          </cell>
        </row>
        <row r="268">
          <cell r="A268">
            <v>42718</v>
          </cell>
          <cell r="MH268">
            <v>0</v>
          </cell>
        </row>
        <row r="269">
          <cell r="A269">
            <v>42719</v>
          </cell>
          <cell r="MH269">
            <v>0</v>
          </cell>
        </row>
        <row r="270">
          <cell r="A270">
            <v>42720</v>
          </cell>
          <cell r="MH270">
            <v>2.7345000000000002</v>
          </cell>
        </row>
        <row r="271">
          <cell r="A271">
            <v>42721</v>
          </cell>
          <cell r="MH271">
            <v>10.147500000000001</v>
          </cell>
        </row>
        <row r="272">
          <cell r="A272">
            <v>42722</v>
          </cell>
          <cell r="MH272">
            <v>9.3849999999999998</v>
          </cell>
        </row>
        <row r="273">
          <cell r="A273">
            <v>42723</v>
          </cell>
          <cell r="MH273">
            <v>10.3825</v>
          </cell>
        </row>
        <row r="274">
          <cell r="A274">
            <v>42724</v>
          </cell>
          <cell r="MH274">
            <v>9.5399999999999991</v>
          </cell>
        </row>
        <row r="275">
          <cell r="A275">
            <v>42725</v>
          </cell>
          <cell r="MH275">
            <v>10.692500000000001</v>
          </cell>
        </row>
        <row r="276">
          <cell r="A276">
            <v>42726</v>
          </cell>
          <cell r="MH276">
            <v>9.3450000000000006</v>
          </cell>
        </row>
        <row r="277">
          <cell r="A277">
            <v>42727</v>
          </cell>
          <cell r="MH277">
            <v>10.4825</v>
          </cell>
        </row>
        <row r="278">
          <cell r="A278">
            <v>42728</v>
          </cell>
          <cell r="MH278">
            <v>9.5649999999999995</v>
          </cell>
        </row>
        <row r="279">
          <cell r="A279">
            <v>42729</v>
          </cell>
          <cell r="MH279">
            <v>9.8862500000000004</v>
          </cell>
        </row>
        <row r="280">
          <cell r="A280">
            <v>42730</v>
          </cell>
          <cell r="MH280">
            <v>10.37</v>
          </cell>
        </row>
        <row r="281">
          <cell r="A281">
            <v>42731</v>
          </cell>
          <cell r="MH281">
            <v>10.52</v>
          </cell>
        </row>
        <row r="282">
          <cell r="A282">
            <v>42732</v>
          </cell>
          <cell r="MH282">
            <v>10.31</v>
          </cell>
        </row>
        <row r="283">
          <cell r="A283">
            <v>42733</v>
          </cell>
          <cell r="MH283">
            <v>10.387499999999999</v>
          </cell>
        </row>
        <row r="284">
          <cell r="A284">
            <v>42734</v>
          </cell>
          <cell r="MH284">
            <v>9.5549999999999997</v>
          </cell>
        </row>
        <row r="285">
          <cell r="A285">
            <v>42735</v>
          </cell>
          <cell r="MH285">
            <v>9.8249999999999993</v>
          </cell>
        </row>
        <row r="286">
          <cell r="A286" t="str">
            <v>Total Dec'16</v>
          </cell>
          <cell r="MH286">
            <v>250.04024999999996</v>
          </cell>
        </row>
        <row r="287">
          <cell r="A287">
            <v>42736</v>
          </cell>
          <cell r="MH287">
            <v>9.1612500000000008</v>
          </cell>
        </row>
        <row r="288">
          <cell r="A288">
            <v>42737</v>
          </cell>
          <cell r="MH288">
            <v>10.2425</v>
          </cell>
        </row>
        <row r="289">
          <cell r="A289">
            <v>42738</v>
          </cell>
          <cell r="MH289">
            <v>10.205</v>
          </cell>
        </row>
        <row r="290">
          <cell r="A290">
            <v>42739</v>
          </cell>
          <cell r="MH290">
            <v>10.5525</v>
          </cell>
        </row>
        <row r="291">
          <cell r="A291">
            <v>42740</v>
          </cell>
          <cell r="MH291">
            <v>10.645</v>
          </cell>
        </row>
        <row r="292">
          <cell r="A292">
            <v>42741</v>
          </cell>
          <cell r="MH292">
            <v>10.6</v>
          </cell>
        </row>
        <row r="293">
          <cell r="A293">
            <v>42742</v>
          </cell>
          <cell r="MH293">
            <v>10.1275</v>
          </cell>
        </row>
        <row r="294">
          <cell r="A294">
            <v>42743</v>
          </cell>
          <cell r="MH294">
            <v>9.5175000000000001</v>
          </cell>
        </row>
        <row r="295">
          <cell r="A295">
            <v>42744</v>
          </cell>
          <cell r="MH295">
            <v>10.2525</v>
          </cell>
        </row>
        <row r="296">
          <cell r="A296">
            <v>42745</v>
          </cell>
          <cell r="MH296">
            <v>9.6199999999999992</v>
          </cell>
        </row>
        <row r="297">
          <cell r="A297">
            <v>42746</v>
          </cell>
          <cell r="MH297">
            <v>10.3125</v>
          </cell>
        </row>
        <row r="298">
          <cell r="A298">
            <v>42747</v>
          </cell>
          <cell r="MH298">
            <v>10.442500000000001</v>
          </cell>
        </row>
        <row r="299">
          <cell r="A299">
            <v>42748</v>
          </cell>
          <cell r="MH299">
            <v>9.6662499999999998</v>
          </cell>
        </row>
        <row r="300">
          <cell r="A300">
            <v>42749</v>
          </cell>
          <cell r="MH300">
            <v>9.9450000000000003</v>
          </cell>
        </row>
        <row r="301">
          <cell r="A301">
            <v>42750</v>
          </cell>
          <cell r="MH301">
            <v>9.4075000000000006</v>
          </cell>
        </row>
        <row r="302">
          <cell r="A302">
            <v>42751</v>
          </cell>
          <cell r="MH302">
            <v>10.1175</v>
          </cell>
        </row>
        <row r="303">
          <cell r="A303">
            <v>42752</v>
          </cell>
          <cell r="MH303">
            <v>9.8475000000000001</v>
          </cell>
        </row>
        <row r="304">
          <cell r="A304">
            <v>42753</v>
          </cell>
          <cell r="MH304">
            <v>10.0975</v>
          </cell>
        </row>
        <row r="305">
          <cell r="A305">
            <v>42754</v>
          </cell>
          <cell r="MH305">
            <v>10.63625</v>
          </cell>
        </row>
        <row r="306">
          <cell r="A306">
            <v>42755</v>
          </cell>
          <cell r="MH306">
            <v>10.362500000000001</v>
          </cell>
        </row>
        <row r="307">
          <cell r="A307">
            <v>42756</v>
          </cell>
          <cell r="MH307">
            <v>10.43</v>
          </cell>
        </row>
        <row r="308">
          <cell r="A308">
            <v>42757</v>
          </cell>
          <cell r="MH308">
            <v>10.045</v>
          </cell>
        </row>
        <row r="309">
          <cell r="A309">
            <v>42758</v>
          </cell>
          <cell r="MH309">
            <v>10.407500000000001</v>
          </cell>
        </row>
        <row r="310">
          <cell r="A310">
            <v>42759</v>
          </cell>
          <cell r="MH310">
            <v>10.5025</v>
          </cell>
        </row>
        <row r="311">
          <cell r="A311">
            <v>42760</v>
          </cell>
          <cell r="MH311">
            <v>10.41</v>
          </cell>
        </row>
        <row r="312">
          <cell r="A312">
            <v>42761</v>
          </cell>
          <cell r="MH312">
            <v>9.4975000000000005</v>
          </cell>
        </row>
        <row r="313">
          <cell r="A313">
            <v>42762</v>
          </cell>
          <cell r="MH313">
            <v>9.4375</v>
          </cell>
        </row>
        <row r="314">
          <cell r="A314">
            <v>42763</v>
          </cell>
          <cell r="MH314">
            <v>10.0725</v>
          </cell>
        </row>
        <row r="315">
          <cell r="A315">
            <v>42764</v>
          </cell>
          <cell r="MH315">
            <v>9.9425000000000008</v>
          </cell>
        </row>
        <row r="316">
          <cell r="A316">
            <v>42765</v>
          </cell>
          <cell r="MH316">
            <v>10.123749999999999</v>
          </cell>
        </row>
        <row r="317">
          <cell r="A317">
            <v>42766</v>
          </cell>
          <cell r="MH317">
            <v>9.2974999999999994</v>
          </cell>
        </row>
        <row r="318">
          <cell r="A318" t="str">
            <v>Total Jan'17</v>
          </cell>
          <cell r="MH318">
            <v>311.92499999999995</v>
          </cell>
        </row>
        <row r="319">
          <cell r="A319">
            <v>42767</v>
          </cell>
          <cell r="MH319">
            <v>10.220000000000001</v>
          </cell>
        </row>
        <row r="320">
          <cell r="A320">
            <v>42768</v>
          </cell>
          <cell r="MH320">
            <v>10.19125</v>
          </cell>
        </row>
        <row r="321">
          <cell r="A321">
            <v>42769</v>
          </cell>
          <cell r="MH321">
            <v>9.9625000000000004</v>
          </cell>
        </row>
        <row r="322">
          <cell r="A322">
            <v>42770</v>
          </cell>
          <cell r="MH322">
            <v>9.1724999999999994</v>
          </cell>
        </row>
        <row r="323">
          <cell r="A323">
            <v>42771</v>
          </cell>
          <cell r="MH323">
            <v>0</v>
          </cell>
        </row>
        <row r="324">
          <cell r="A324">
            <v>42772</v>
          </cell>
          <cell r="MH324">
            <v>0</v>
          </cell>
        </row>
        <row r="325">
          <cell r="A325">
            <v>42773</v>
          </cell>
          <cell r="MH325">
            <v>7.1630000000000003</v>
          </cell>
        </row>
        <row r="326">
          <cell r="A326">
            <v>42774</v>
          </cell>
          <cell r="MH326">
            <v>9.8949999999999996</v>
          </cell>
        </row>
        <row r="327">
          <cell r="A327">
            <v>42775</v>
          </cell>
          <cell r="MH327">
            <v>9.9450000000000003</v>
          </cell>
        </row>
        <row r="328">
          <cell r="A328">
            <v>42776</v>
          </cell>
          <cell r="MH328">
            <v>9.8524999999999991</v>
          </cell>
        </row>
        <row r="329">
          <cell r="A329">
            <v>42777</v>
          </cell>
          <cell r="MH329">
            <v>9.5250000000000004</v>
          </cell>
        </row>
        <row r="330">
          <cell r="A330">
            <v>42778</v>
          </cell>
          <cell r="MH330">
            <v>9.3175000000000008</v>
          </cell>
        </row>
        <row r="331">
          <cell r="A331">
            <v>42779</v>
          </cell>
          <cell r="MH331">
            <v>9.5574999999999992</v>
          </cell>
        </row>
        <row r="332">
          <cell r="A332">
            <v>42780</v>
          </cell>
          <cell r="MH332">
            <v>9.3699999999999992</v>
          </cell>
        </row>
        <row r="333">
          <cell r="A333">
            <v>42781</v>
          </cell>
          <cell r="MH333">
            <v>9.4262499999999996</v>
          </cell>
        </row>
        <row r="334">
          <cell r="A334">
            <v>42782</v>
          </cell>
          <cell r="MH334">
            <v>9.1649999999999991</v>
          </cell>
        </row>
        <row r="335">
          <cell r="A335">
            <v>42783</v>
          </cell>
          <cell r="MH335">
            <v>9.3049999999999997</v>
          </cell>
        </row>
        <row r="336">
          <cell r="A336">
            <v>42784</v>
          </cell>
          <cell r="MH336">
            <v>9.19</v>
          </cell>
        </row>
        <row r="337">
          <cell r="A337">
            <v>42785</v>
          </cell>
          <cell r="MH337">
            <v>9.06</v>
          </cell>
        </row>
        <row r="338">
          <cell r="A338">
            <v>42786</v>
          </cell>
          <cell r="MH338">
            <v>8.8224999999999998</v>
          </cell>
        </row>
        <row r="339">
          <cell r="A339">
            <v>42787</v>
          </cell>
          <cell r="MH339">
            <v>9.1</v>
          </cell>
        </row>
        <row r="340">
          <cell r="A340">
            <v>42788</v>
          </cell>
          <cell r="MH340">
            <v>9.4774999999999991</v>
          </cell>
        </row>
        <row r="341">
          <cell r="A341">
            <v>42789</v>
          </cell>
          <cell r="MH341">
            <v>9.6925000000000008</v>
          </cell>
        </row>
        <row r="342">
          <cell r="A342">
            <v>42790</v>
          </cell>
          <cell r="MH342">
            <v>9.75</v>
          </cell>
        </row>
        <row r="343">
          <cell r="A343">
            <v>42791</v>
          </cell>
          <cell r="MH343">
            <v>10.21625</v>
          </cell>
        </row>
        <row r="344">
          <cell r="A344">
            <v>42792</v>
          </cell>
          <cell r="MH344">
            <v>9.5875000000000004</v>
          </cell>
        </row>
        <row r="345">
          <cell r="A345">
            <v>42793</v>
          </cell>
          <cell r="MH345">
            <v>9.2799999999999994</v>
          </cell>
        </row>
        <row r="346">
          <cell r="A346">
            <v>42794</v>
          </cell>
          <cell r="MH346">
            <v>9.3874999999999993</v>
          </cell>
        </row>
        <row r="347">
          <cell r="A347" t="str">
            <v>Total Feb'17</v>
          </cell>
          <cell r="MH347">
            <v>245.63174999999998</v>
          </cell>
        </row>
        <row r="348">
          <cell r="A348">
            <v>42795</v>
          </cell>
          <cell r="MH348">
            <v>9.36</v>
          </cell>
        </row>
        <row r="349">
          <cell r="A349">
            <v>42796</v>
          </cell>
          <cell r="MH349">
            <v>9.3249999999999993</v>
          </cell>
        </row>
        <row r="350">
          <cell r="A350">
            <v>42797</v>
          </cell>
          <cell r="MH350">
            <v>10.37</v>
          </cell>
        </row>
        <row r="351">
          <cell r="A351">
            <v>42798</v>
          </cell>
          <cell r="MH351">
            <v>10.1525</v>
          </cell>
        </row>
        <row r="352">
          <cell r="A352">
            <v>42799</v>
          </cell>
          <cell r="MH352">
            <v>9.2375000000000007</v>
          </cell>
        </row>
        <row r="353">
          <cell r="A353">
            <v>42800</v>
          </cell>
          <cell r="MH353">
            <v>9.5762499999999999</v>
          </cell>
        </row>
        <row r="354">
          <cell r="A354">
            <v>42801</v>
          </cell>
          <cell r="MH354">
            <v>8.7575000000000003</v>
          </cell>
        </row>
        <row r="355">
          <cell r="A355">
            <v>42802</v>
          </cell>
          <cell r="MH355">
            <v>8.94</v>
          </cell>
        </row>
        <row r="356">
          <cell r="A356">
            <v>42803</v>
          </cell>
          <cell r="MH356">
            <v>9.3562499999999993</v>
          </cell>
        </row>
        <row r="357">
          <cell r="A357">
            <v>42804</v>
          </cell>
          <cell r="MH357">
            <v>9.35</v>
          </cell>
        </row>
        <row r="358">
          <cell r="A358">
            <v>42805</v>
          </cell>
          <cell r="MH358">
            <v>9.5724999999999998</v>
          </cell>
        </row>
        <row r="359">
          <cell r="A359">
            <v>42806</v>
          </cell>
          <cell r="MH359">
            <v>9.0775000000000006</v>
          </cell>
        </row>
        <row r="360">
          <cell r="A360">
            <v>42807</v>
          </cell>
          <cell r="MH360">
            <v>8.0150000000000006</v>
          </cell>
        </row>
        <row r="361">
          <cell r="A361">
            <v>42808</v>
          </cell>
          <cell r="MH361">
            <v>9.5425000000000004</v>
          </cell>
        </row>
        <row r="362">
          <cell r="A362">
            <v>42809</v>
          </cell>
          <cell r="MH362">
            <v>10.262499999999999</v>
          </cell>
        </row>
        <row r="363">
          <cell r="A363">
            <v>42810</v>
          </cell>
          <cell r="MH363">
            <v>9.6769999999999996</v>
          </cell>
        </row>
        <row r="364">
          <cell r="A364">
            <v>42811</v>
          </cell>
          <cell r="MH364">
            <v>9.2279999999999998</v>
          </cell>
        </row>
        <row r="365">
          <cell r="A365">
            <v>42812</v>
          </cell>
          <cell r="MH365">
            <v>9.3480000000000008</v>
          </cell>
        </row>
        <row r="366">
          <cell r="A366">
            <v>42813</v>
          </cell>
          <cell r="MH366">
            <v>8.6125000000000007</v>
          </cell>
        </row>
        <row r="367">
          <cell r="A367">
            <v>42814</v>
          </cell>
          <cell r="MH367">
            <v>9.1485000000000003</v>
          </cell>
        </row>
        <row r="368">
          <cell r="A368">
            <v>42815</v>
          </cell>
          <cell r="MH368">
            <v>0</v>
          </cell>
        </row>
        <row r="369">
          <cell r="A369">
            <v>42816</v>
          </cell>
          <cell r="MH369">
            <v>0.52500000000000002</v>
          </cell>
        </row>
        <row r="370">
          <cell r="A370">
            <v>42817</v>
          </cell>
          <cell r="MH370">
            <v>9.9655000000000005</v>
          </cell>
        </row>
        <row r="371">
          <cell r="A371">
            <v>42818</v>
          </cell>
          <cell r="MH371">
            <v>9.9945000000000004</v>
          </cell>
        </row>
        <row r="372">
          <cell r="A372">
            <v>42819</v>
          </cell>
          <cell r="MH372">
            <v>10.23175</v>
          </cell>
        </row>
        <row r="373">
          <cell r="A373">
            <v>42820</v>
          </cell>
          <cell r="MH373">
            <v>9.19</v>
          </cell>
        </row>
        <row r="374">
          <cell r="A374">
            <v>42821</v>
          </cell>
          <cell r="MH374">
            <v>9.9039999999999999</v>
          </cell>
        </row>
        <row r="375">
          <cell r="A375">
            <v>42822</v>
          </cell>
          <cell r="MH375">
            <v>10.044</v>
          </cell>
        </row>
        <row r="376">
          <cell r="A376">
            <v>42823</v>
          </cell>
          <cell r="MH376">
            <v>9.7940000000000005</v>
          </cell>
        </row>
        <row r="377">
          <cell r="A377">
            <v>42824</v>
          </cell>
          <cell r="MH377">
            <v>9.8710000000000004</v>
          </cell>
        </row>
        <row r="378">
          <cell r="A378">
            <v>42825</v>
          </cell>
          <cell r="MH378">
            <v>10.0535</v>
          </cell>
        </row>
        <row r="379">
          <cell r="A379" t="str">
            <v>Total Mar'17</v>
          </cell>
          <cell r="MH379">
            <v>276.48224999999996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1.1PAF"/>
      <sheetName val="1.1a Unit PAF"/>
      <sheetName val="1.2 PLF"/>
      <sheetName val="1.2a Unit PLF"/>
      <sheetName val="1.3 Gen"/>
      <sheetName val="Net Gen 15-16"/>
      <sheetName val="1.4(a) Aux Con"/>
      <sheetName val="1.5 Net Energy"/>
      <sheetName val="PP (MU) 2016-21"/>
      <sheetName val="Supporting Sheet (WB)"/>
      <sheetName val="Export"/>
      <sheetName val="1.6a PP Unit (2)"/>
      <sheetName val="1.7 T &amp; D% (2)"/>
      <sheetName val="Form E(A) "/>
      <sheetName val=" 1.8 AT &amp; C LOSS (1)"/>
      <sheetName val="Bilateral Export"/>
      <sheetName val="1.9 Energy BAl (2)"/>
      <sheetName val="Sheet5"/>
      <sheetName val="1.6a PP Unit"/>
      <sheetName val="1.7 T &amp; D%"/>
      <sheetName val="1.8 ATC LOSS"/>
      <sheetName val="1.9 Energy BAl"/>
      <sheetName val="1.9(a)-(d)"/>
      <sheetName val="1.10(a &amp; b) PP Cost"/>
      <sheetName val="11 Fuel Cost"/>
      <sheetName val="12 Gencost"/>
      <sheetName val="13 Trans"/>
      <sheetName val="14 Avg Trans"/>
      <sheetName val="15  Dist"/>
      <sheetName val="16 Selling"/>
      <sheetName val="17 Central Exp"/>
      <sheetName val="17ag"/>
      <sheetName val="17h"/>
      <sheetName val="17i"/>
      <sheetName val="17j&amp;k"/>
      <sheetName val="18"/>
      <sheetName val="18(a) CWIP"/>
      <sheetName val="18(b) Intangible"/>
      <sheetName val="18(c1 &amp; c2) Invest"/>
      <sheetName val="19a  CAPEX"/>
      <sheetName val="19(b) programme"/>
      <sheetName val="19(c) Specification"/>
      <sheetName val="20a Equity"/>
      <sheetName val="20b Debt"/>
      <sheetName val="21 Spl Alloc"/>
      <sheetName val="22 ROE"/>
      <sheetName val="23 Incentive"/>
      <sheetName val="24 Benefits"/>
      <sheetName val="25 tariff income"/>
      <sheetName val="25 tariff income (Rev.)"/>
      <sheetName val="26 other income"/>
      <sheetName val="27 wheeling"/>
      <sheetName val="Annex A"/>
      <sheetName val="28 FPPCA"/>
      <sheetName val="Form A"/>
      <sheetName val="Form B"/>
      <sheetName val="Form C"/>
      <sheetName val="Form D"/>
      <sheetName val="Form E(A)"/>
      <sheetName val="E(B) corrected"/>
      <sheetName val="Form E(T)"/>
      <sheetName val="1.9(a)-(d) (2)"/>
      <sheetName val="POC Loss"/>
      <sheetName val="PP Cost (new)"/>
      <sheetName val="1.10(a &amp; b) PP Cost (2)"/>
      <sheetName val="EC &amp; CC"/>
      <sheetName val="PGCIL"/>
      <sheetName val="POSOCO"/>
      <sheetName val="ULDC &amp; Supp "/>
      <sheetName val="NHPC"/>
      <sheetName val="NTPC Coal"/>
      <sheetName val="NTPC"/>
      <sheetName val="NVVNL"/>
      <sheetName val="NVVNL Coal &amp; Solar"/>
      <sheetName val="MPL"/>
      <sheetName val="T &amp; D (2016-21)"/>
      <sheetName val="PTC"/>
      <sheetName val="14 Avg Trans (2)"/>
      <sheetName val="25 tariff income (2)"/>
      <sheetName val="26 other income (2)"/>
      <sheetName val="ARR 2015-16"/>
      <sheetName val="Exchange"/>
      <sheetName val="2015-16 SALE"/>
      <sheetName val="2015-16 LOAD DETAILS"/>
      <sheetName val="T&amp;D (1st) (2)"/>
      <sheetName val="Yrly 15-16 DC-SG "/>
      <sheetName val="Own Generation for Dist"/>
      <sheetName val="UI (2)"/>
      <sheetName val="Weightage EC"/>
      <sheetName val="En-charge(17-21)"/>
      <sheetName val="Sheet1"/>
      <sheetName val="UI"/>
      <sheetName val="1 (2)"/>
      <sheetName val="1"/>
      <sheetName val="2"/>
      <sheetName val="Sheet2"/>
    </sheetNames>
    <sheetDataSet>
      <sheetData sheetId="0" refreshError="1"/>
      <sheetData sheetId="1" refreshError="1">
        <row r="9">
          <cell r="C9">
            <v>86.16</v>
          </cell>
        </row>
        <row r="13">
          <cell r="C13">
            <v>62.77</v>
          </cell>
          <cell r="D13">
            <v>70.25</v>
          </cell>
          <cell r="E13">
            <v>74.239999999999995</v>
          </cell>
          <cell r="F13">
            <v>64.39</v>
          </cell>
          <cell r="G13">
            <v>77.150000000000006</v>
          </cell>
          <cell r="H13">
            <v>64.290000000000006</v>
          </cell>
          <cell r="I13">
            <v>61.57</v>
          </cell>
          <cell r="J13">
            <v>69.75</v>
          </cell>
          <cell r="K13">
            <v>55.209315068493147</v>
          </cell>
          <cell r="L13">
            <v>79.73</v>
          </cell>
        </row>
        <row r="15">
          <cell r="H15">
            <v>59.02</v>
          </cell>
          <cell r="I15">
            <v>88.8</v>
          </cell>
          <cell r="J15">
            <v>83.52</v>
          </cell>
          <cell r="K15">
            <v>77.861000000000004</v>
          </cell>
          <cell r="L15">
            <v>70.239999999999995</v>
          </cell>
        </row>
      </sheetData>
      <sheetData sheetId="2" refreshError="1"/>
      <sheetData sheetId="3" refreshError="1"/>
      <sheetData sheetId="4" refreshError="1">
        <row r="8">
          <cell r="B8">
            <v>86.16</v>
          </cell>
        </row>
        <row r="19">
          <cell r="B19">
            <v>62.77</v>
          </cell>
          <cell r="C19">
            <v>70.25</v>
          </cell>
          <cell r="D19">
            <v>74.239999999999995</v>
          </cell>
          <cell r="E19">
            <v>64.39</v>
          </cell>
          <cell r="F19">
            <v>77.150000000000006</v>
          </cell>
          <cell r="G19">
            <v>64.290000000000006</v>
          </cell>
          <cell r="H19">
            <v>58.46</v>
          </cell>
          <cell r="I19">
            <v>50.26</v>
          </cell>
          <cell r="J19">
            <v>70.16</v>
          </cell>
          <cell r="K19">
            <v>54.29</v>
          </cell>
        </row>
        <row r="20">
          <cell r="I20">
            <v>68.709999999999994</v>
          </cell>
          <cell r="J20">
            <v>19.75</v>
          </cell>
          <cell r="K20">
            <v>68.209999999999994</v>
          </cell>
        </row>
        <row r="21">
          <cell r="I21">
            <v>54.92</v>
          </cell>
          <cell r="J21">
            <v>62.78</v>
          </cell>
          <cell r="K21">
            <v>71.150000000000006</v>
          </cell>
        </row>
        <row r="29">
          <cell r="G29">
            <v>59.02</v>
          </cell>
          <cell r="H29">
            <v>81.58</v>
          </cell>
          <cell r="I29">
            <v>65.97</v>
          </cell>
          <cell r="J29">
            <v>83.95</v>
          </cell>
          <cell r="K29">
            <v>52.12</v>
          </cell>
        </row>
        <row r="30">
          <cell r="I30">
            <v>64.209999999999994</v>
          </cell>
          <cell r="J30">
            <v>63.9</v>
          </cell>
          <cell r="K30">
            <v>78.3</v>
          </cell>
        </row>
      </sheetData>
      <sheetData sheetId="5" refreshError="1"/>
      <sheetData sheetId="6" refreshError="1"/>
      <sheetData sheetId="7" refreshError="1"/>
      <sheetData sheetId="8" refreshError="1">
        <row r="27">
          <cell r="C27">
            <v>4232.0340300000007</v>
          </cell>
        </row>
        <row r="152">
          <cell r="C152">
            <v>1897.8600000000001</v>
          </cell>
          <cell r="D152">
            <v>2123.8900000000003</v>
          </cell>
          <cell r="E152">
            <v>2244.7349999999997</v>
          </cell>
          <cell r="F152">
            <v>1946.933</v>
          </cell>
          <cell r="G152">
            <v>2332.7269999999999</v>
          </cell>
          <cell r="H152">
            <v>1943.691</v>
          </cell>
          <cell r="I152">
            <v>1767.3980000000001</v>
          </cell>
          <cell r="J152">
            <v>1779.9694530000002</v>
          </cell>
          <cell r="K152">
            <v>1561.710495</v>
          </cell>
          <cell r="L152">
            <v>1993.2838849999998</v>
          </cell>
        </row>
        <row r="211">
          <cell r="H211">
            <v>1327.722</v>
          </cell>
          <cell r="I211">
            <v>3251.5295000000006</v>
          </cell>
          <cell r="J211">
            <v>2568.1040000000003</v>
          </cell>
          <cell r="K211">
            <v>2926.3444</v>
          </cell>
          <cell r="L211">
            <v>2592.600418426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9"/>
  <sheetViews>
    <sheetView showGridLines="0" view="pageBreakPreview" topLeftCell="A19" zoomScale="112" zoomScaleSheetLayoutView="112" workbookViewId="0">
      <selection activeCell="F25" sqref="F25"/>
    </sheetView>
  </sheetViews>
  <sheetFormatPr defaultRowHeight="15" x14ac:dyDescent="0.25"/>
  <cols>
    <col min="3" max="3" width="70.7109375" style="2" customWidth="1"/>
  </cols>
  <sheetData>
    <row r="1" spans="2:3" ht="15.75" thickBot="1" x14ac:dyDescent="0.3"/>
    <row r="2" spans="2:3" ht="21" thickBot="1" x14ac:dyDescent="0.3">
      <c r="B2" s="430" t="s">
        <v>115</v>
      </c>
      <c r="C2" s="431"/>
    </row>
    <row r="3" spans="2:3" s="4" customFormat="1" ht="15.75" thickBot="1" x14ac:dyDescent="0.3">
      <c r="B3" s="5" t="s">
        <v>88</v>
      </c>
      <c r="C3" s="6" t="s">
        <v>89</v>
      </c>
    </row>
    <row r="4" spans="2:3" s="7" customFormat="1" x14ac:dyDescent="0.25">
      <c r="B4" s="8">
        <v>1</v>
      </c>
      <c r="C4" s="9" t="s">
        <v>90</v>
      </c>
    </row>
    <row r="5" spans="2:3" s="7" customFormat="1" x14ac:dyDescent="0.25">
      <c r="B5" s="10">
        <v>2</v>
      </c>
      <c r="C5" s="11" t="s">
        <v>91</v>
      </c>
    </row>
    <row r="6" spans="2:3" s="7" customFormat="1" x14ac:dyDescent="0.25">
      <c r="B6" s="10">
        <v>3</v>
      </c>
      <c r="C6" s="11" t="s">
        <v>92</v>
      </c>
    </row>
    <row r="7" spans="2:3" s="7" customFormat="1" x14ac:dyDescent="0.25">
      <c r="B7" s="10">
        <v>4</v>
      </c>
      <c r="C7" s="11" t="s">
        <v>93</v>
      </c>
    </row>
    <row r="8" spans="2:3" s="7" customFormat="1" x14ac:dyDescent="0.25">
      <c r="B8" s="10">
        <v>5</v>
      </c>
      <c r="C8" s="11" t="s">
        <v>94</v>
      </c>
    </row>
    <row r="9" spans="2:3" s="7" customFormat="1" x14ac:dyDescent="0.25">
      <c r="B9" s="10">
        <v>6</v>
      </c>
      <c r="C9" s="11" t="s">
        <v>95</v>
      </c>
    </row>
    <row r="10" spans="2:3" s="7" customFormat="1" x14ac:dyDescent="0.25">
      <c r="B10" s="10">
        <v>7</v>
      </c>
      <c r="C10" s="11" t="s">
        <v>96</v>
      </c>
    </row>
    <row r="11" spans="2:3" s="7" customFormat="1" x14ac:dyDescent="0.25">
      <c r="B11" s="10">
        <v>8</v>
      </c>
      <c r="C11" s="11" t="s">
        <v>97</v>
      </c>
    </row>
    <row r="12" spans="2:3" s="7" customFormat="1" x14ac:dyDescent="0.25">
      <c r="B12" s="10">
        <v>9</v>
      </c>
      <c r="C12" s="11" t="s">
        <v>98</v>
      </c>
    </row>
    <row r="13" spans="2:3" s="7" customFormat="1" x14ac:dyDescent="0.25">
      <c r="B13" s="10">
        <v>10</v>
      </c>
      <c r="C13" s="11" t="s">
        <v>99</v>
      </c>
    </row>
    <row r="14" spans="2:3" s="7" customFormat="1" x14ac:dyDescent="0.25">
      <c r="B14" s="10">
        <v>11</v>
      </c>
      <c r="C14" s="11" t="s">
        <v>100</v>
      </c>
    </row>
    <row r="15" spans="2:3" s="7" customFormat="1" x14ac:dyDescent="0.25">
      <c r="B15" s="10">
        <v>12</v>
      </c>
      <c r="C15" s="11" t="s">
        <v>101</v>
      </c>
    </row>
    <row r="16" spans="2:3" s="7" customFormat="1" x14ac:dyDescent="0.25">
      <c r="B16" s="10">
        <v>13</v>
      </c>
      <c r="C16" s="11" t="s">
        <v>102</v>
      </c>
    </row>
    <row r="17" spans="2:3" s="7" customFormat="1" x14ac:dyDescent="0.25">
      <c r="B17" s="10">
        <v>14</v>
      </c>
      <c r="C17" s="11" t="s">
        <v>103</v>
      </c>
    </row>
    <row r="18" spans="2:3" s="7" customFormat="1" x14ac:dyDescent="0.25">
      <c r="B18" s="10">
        <v>15</v>
      </c>
      <c r="C18" s="11" t="s">
        <v>104</v>
      </c>
    </row>
    <row r="19" spans="2:3" s="7" customFormat="1" x14ac:dyDescent="0.25">
      <c r="B19" s="10">
        <v>16</v>
      </c>
      <c r="C19" s="11" t="s">
        <v>105</v>
      </c>
    </row>
    <row r="20" spans="2:3" s="7" customFormat="1" x14ac:dyDescent="0.25">
      <c r="B20" s="10">
        <v>17</v>
      </c>
      <c r="C20" s="11" t="s">
        <v>106</v>
      </c>
    </row>
    <row r="21" spans="2:3" s="7" customFormat="1" x14ac:dyDescent="0.25">
      <c r="B21" s="10">
        <v>18</v>
      </c>
      <c r="C21" s="11" t="s">
        <v>107</v>
      </c>
    </row>
    <row r="22" spans="2:3" s="7" customFormat="1" x14ac:dyDescent="0.25">
      <c r="B22" s="10">
        <v>19</v>
      </c>
      <c r="C22" s="11" t="s">
        <v>108</v>
      </c>
    </row>
    <row r="23" spans="2:3" s="7" customFormat="1" x14ac:dyDescent="0.25">
      <c r="B23" s="10">
        <v>20</v>
      </c>
      <c r="C23" s="11" t="s">
        <v>109</v>
      </c>
    </row>
    <row r="24" spans="2:3" s="7" customFormat="1" x14ac:dyDescent="0.25">
      <c r="B24" s="10">
        <v>21</v>
      </c>
      <c r="C24" s="11" t="s">
        <v>110</v>
      </c>
    </row>
    <row r="25" spans="2:3" s="7" customFormat="1" x14ac:dyDescent="0.25">
      <c r="B25" s="10">
        <v>22</v>
      </c>
      <c r="C25" s="11" t="s">
        <v>111</v>
      </c>
    </row>
    <row r="26" spans="2:3" s="7" customFormat="1" x14ac:dyDescent="0.25">
      <c r="B26" s="10">
        <v>23</v>
      </c>
      <c r="C26" s="11" t="s">
        <v>112</v>
      </c>
    </row>
    <row r="27" spans="2:3" s="7" customFormat="1" x14ac:dyDescent="0.25">
      <c r="B27" s="10">
        <v>24</v>
      </c>
      <c r="C27" s="11" t="s">
        <v>113</v>
      </c>
    </row>
    <row r="28" spans="2:3" s="7" customFormat="1" ht="15.75" thickBot="1" x14ac:dyDescent="0.3">
      <c r="B28" s="12">
        <v>25</v>
      </c>
      <c r="C28" s="13" t="s">
        <v>114</v>
      </c>
    </row>
    <row r="29" spans="2:3" ht="29.25" customHeight="1" x14ac:dyDescent="0.25">
      <c r="B29" s="14" t="s">
        <v>116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C2:L66"/>
  <sheetViews>
    <sheetView showGridLines="0" topLeftCell="A10" workbookViewId="0">
      <selection activeCell="G15" sqref="G15"/>
    </sheetView>
  </sheetViews>
  <sheetFormatPr defaultRowHeight="14.25" x14ac:dyDescent="0.2"/>
  <cols>
    <col min="1" max="2" width="9.140625" style="36"/>
    <col min="3" max="3" width="9.140625" style="35"/>
    <col min="4" max="4" width="16.140625" style="36" customWidth="1"/>
    <col min="5" max="5" width="16" style="36" customWidth="1"/>
    <col min="6" max="6" width="13.85546875" style="36" customWidth="1"/>
    <col min="7" max="9" width="15.28515625" style="36" customWidth="1"/>
    <col min="10" max="10" width="14.28515625" style="36" customWidth="1"/>
    <col min="11" max="16384" width="9.140625" style="36"/>
  </cols>
  <sheetData>
    <row r="2" spans="3:12" ht="15" thickBot="1" x14ac:dyDescent="0.25"/>
    <row r="3" spans="3:12" ht="14.25" customHeight="1" x14ac:dyDescent="0.2">
      <c r="C3" s="642" t="s">
        <v>124</v>
      </c>
      <c r="D3" s="643"/>
      <c r="E3" s="643"/>
      <c r="F3" s="643"/>
      <c r="G3" s="643"/>
      <c r="H3" s="643"/>
      <c r="I3" s="643"/>
      <c r="J3" s="643"/>
      <c r="K3" s="643"/>
      <c r="L3" s="644"/>
    </row>
    <row r="4" spans="3:12" x14ac:dyDescent="0.2">
      <c r="C4" s="601"/>
      <c r="D4" s="585"/>
      <c r="E4" s="602" t="s">
        <v>125</v>
      </c>
      <c r="F4" s="602"/>
      <c r="G4" s="602"/>
      <c r="H4" s="602"/>
      <c r="I4" s="602"/>
      <c r="J4" s="602"/>
      <c r="K4" s="602"/>
      <c r="L4" s="603"/>
    </row>
    <row r="5" spans="3:12" x14ac:dyDescent="0.2">
      <c r="C5" s="37"/>
      <c r="D5" s="585"/>
      <c r="E5" s="585"/>
      <c r="F5" s="590" t="s">
        <v>126</v>
      </c>
      <c r="G5" s="590"/>
      <c r="H5" s="590"/>
      <c r="I5" s="590"/>
      <c r="J5" s="590"/>
      <c r="K5" s="590"/>
      <c r="L5" s="591"/>
    </row>
    <row r="6" spans="3:12" x14ac:dyDescent="0.2">
      <c r="C6" s="37"/>
      <c r="D6" s="590" t="s">
        <v>127</v>
      </c>
      <c r="E6" s="590"/>
      <c r="F6" s="590"/>
      <c r="G6" s="590"/>
      <c r="H6" s="590"/>
      <c r="I6" s="590"/>
      <c r="J6" s="590"/>
      <c r="K6" s="590"/>
      <c r="L6" s="38"/>
    </row>
    <row r="7" spans="3:12" ht="15" customHeight="1" x14ac:dyDescent="0.2">
      <c r="C7" s="37"/>
      <c r="D7" s="590" t="s">
        <v>184</v>
      </c>
      <c r="E7" s="590"/>
      <c r="F7" s="45"/>
      <c r="G7" s="45"/>
      <c r="H7" s="45"/>
      <c r="I7" s="45"/>
      <c r="J7" s="45"/>
      <c r="K7" s="45"/>
      <c r="L7" s="38"/>
    </row>
    <row r="8" spans="3:12" ht="15" thickBot="1" x14ac:dyDescent="0.25">
      <c r="C8" s="39"/>
      <c r="D8" s="592"/>
      <c r="E8" s="592"/>
      <c r="F8" s="592"/>
      <c r="G8" s="592"/>
      <c r="H8" s="592"/>
      <c r="I8" s="40"/>
      <c r="J8" s="599" t="s">
        <v>128</v>
      </c>
      <c r="K8" s="599"/>
      <c r="L8" s="600"/>
    </row>
    <row r="9" spans="3:12" s="52" customFormat="1" ht="25.5" customHeight="1" thickBot="1" x14ac:dyDescent="0.25">
      <c r="C9" s="50" t="s">
        <v>88</v>
      </c>
      <c r="D9" s="608" t="s">
        <v>129</v>
      </c>
      <c r="E9" s="609"/>
      <c r="F9" s="610"/>
      <c r="G9" s="51" t="s">
        <v>3</v>
      </c>
      <c r="H9" s="51" t="s">
        <v>4</v>
      </c>
      <c r="I9" s="51" t="s">
        <v>5</v>
      </c>
      <c r="J9" s="51" t="s">
        <v>6</v>
      </c>
      <c r="K9" s="608" t="s">
        <v>0</v>
      </c>
      <c r="L9" s="611"/>
    </row>
    <row r="10" spans="3:12" s="49" customFormat="1" ht="15" thickBot="1" x14ac:dyDescent="0.25">
      <c r="C10" s="59">
        <v>1</v>
      </c>
      <c r="D10" s="612">
        <v>2</v>
      </c>
      <c r="E10" s="613"/>
      <c r="F10" s="614"/>
      <c r="G10" s="48">
        <v>3</v>
      </c>
      <c r="H10" s="48">
        <v>4</v>
      </c>
      <c r="I10" s="48">
        <v>5</v>
      </c>
      <c r="J10" s="48">
        <v>6</v>
      </c>
      <c r="K10" s="612">
        <v>7</v>
      </c>
      <c r="L10" s="615"/>
    </row>
    <row r="11" spans="3:12" ht="21" customHeight="1" thickBot="1" x14ac:dyDescent="0.25">
      <c r="C11" s="60" t="s">
        <v>130</v>
      </c>
      <c r="D11" s="604" t="s">
        <v>131</v>
      </c>
      <c r="E11" s="605"/>
      <c r="F11" s="606"/>
      <c r="G11" s="41"/>
      <c r="H11" s="41"/>
      <c r="I11" s="41"/>
      <c r="J11" s="41"/>
      <c r="K11" s="604"/>
      <c r="L11" s="607"/>
    </row>
    <row r="12" spans="3:12" ht="21" customHeight="1" thickBot="1" x14ac:dyDescent="0.25">
      <c r="C12" s="60">
        <v>1</v>
      </c>
      <c r="D12" s="604" t="s">
        <v>132</v>
      </c>
      <c r="E12" s="605"/>
      <c r="F12" s="606"/>
      <c r="G12" s="41"/>
      <c r="H12" s="41"/>
      <c r="I12" s="41"/>
      <c r="J12" s="41"/>
      <c r="K12" s="604"/>
      <c r="L12" s="607"/>
    </row>
    <row r="13" spans="3:12" ht="21" customHeight="1" thickBot="1" x14ac:dyDescent="0.25">
      <c r="C13" s="60">
        <v>2</v>
      </c>
      <c r="D13" s="604" t="s">
        <v>133</v>
      </c>
      <c r="E13" s="605"/>
      <c r="F13" s="606"/>
      <c r="G13" s="41"/>
      <c r="H13" s="41"/>
      <c r="I13" s="41"/>
      <c r="J13" s="41"/>
      <c r="K13" s="604"/>
      <c r="L13" s="607"/>
    </row>
    <row r="14" spans="3:12" ht="21" customHeight="1" thickBot="1" x14ac:dyDescent="0.25">
      <c r="C14" s="60">
        <v>3</v>
      </c>
      <c r="D14" s="604" t="s">
        <v>134</v>
      </c>
      <c r="E14" s="605"/>
      <c r="F14" s="606"/>
      <c r="G14" s="41"/>
      <c r="H14" s="41"/>
      <c r="I14" s="41"/>
      <c r="J14" s="41"/>
      <c r="K14" s="604"/>
      <c r="L14" s="607"/>
    </row>
    <row r="15" spans="3:12" ht="21" customHeight="1" thickBot="1" x14ac:dyDescent="0.25">
      <c r="C15" s="60">
        <v>4</v>
      </c>
      <c r="D15" s="604" t="s">
        <v>135</v>
      </c>
      <c r="E15" s="605"/>
      <c r="F15" s="606"/>
      <c r="G15" s="41"/>
      <c r="H15" s="41"/>
      <c r="I15" s="41"/>
      <c r="J15" s="41"/>
      <c r="K15" s="604"/>
      <c r="L15" s="607"/>
    </row>
    <row r="16" spans="3:12" ht="21" customHeight="1" x14ac:dyDescent="0.2">
      <c r="C16" s="616">
        <v>4.0999999999999996</v>
      </c>
      <c r="D16" s="618" t="s">
        <v>136</v>
      </c>
      <c r="E16" s="619"/>
      <c r="F16" s="620"/>
      <c r="G16" s="624"/>
      <c r="H16" s="624"/>
      <c r="I16" s="624"/>
      <c r="J16" s="624"/>
      <c r="K16" s="618"/>
      <c r="L16" s="626"/>
    </row>
    <row r="17" spans="3:12" ht="21" customHeight="1" thickBot="1" x14ac:dyDescent="0.25">
      <c r="C17" s="617"/>
      <c r="D17" s="621" t="s">
        <v>137</v>
      </c>
      <c r="E17" s="622"/>
      <c r="F17" s="623"/>
      <c r="G17" s="625"/>
      <c r="H17" s="625"/>
      <c r="I17" s="625"/>
      <c r="J17" s="625"/>
      <c r="K17" s="621"/>
      <c r="L17" s="627"/>
    </row>
    <row r="18" spans="3:12" ht="21" customHeight="1" thickBot="1" x14ac:dyDescent="0.25">
      <c r="C18" s="60">
        <v>5</v>
      </c>
      <c r="D18" s="604" t="s">
        <v>138</v>
      </c>
      <c r="E18" s="605"/>
      <c r="F18" s="606"/>
      <c r="G18" s="41"/>
      <c r="H18" s="41"/>
      <c r="I18" s="41"/>
      <c r="J18" s="41"/>
      <c r="K18" s="604"/>
      <c r="L18" s="607"/>
    </row>
    <row r="19" spans="3:12" ht="21" customHeight="1" thickBot="1" x14ac:dyDescent="0.25">
      <c r="C19" s="60">
        <v>6</v>
      </c>
      <c r="D19" s="604" t="s">
        <v>139</v>
      </c>
      <c r="E19" s="605"/>
      <c r="F19" s="606"/>
      <c r="G19" s="41"/>
      <c r="H19" s="41"/>
      <c r="I19" s="41"/>
      <c r="J19" s="41"/>
      <c r="K19" s="604"/>
      <c r="L19" s="607"/>
    </row>
    <row r="20" spans="3:12" ht="21" customHeight="1" thickBot="1" x14ac:dyDescent="0.25">
      <c r="C20" s="60">
        <v>6.1</v>
      </c>
      <c r="D20" s="604" t="s">
        <v>140</v>
      </c>
      <c r="E20" s="605"/>
      <c r="F20" s="606"/>
      <c r="G20" s="41"/>
      <c r="H20" s="41"/>
      <c r="I20" s="41"/>
      <c r="J20" s="41"/>
      <c r="K20" s="604"/>
      <c r="L20" s="607"/>
    </row>
    <row r="21" spans="3:12" ht="21" customHeight="1" thickBot="1" x14ac:dyDescent="0.25">
      <c r="C21" s="60">
        <v>6.2</v>
      </c>
      <c r="D21" s="604" t="s">
        <v>141</v>
      </c>
      <c r="E21" s="605"/>
      <c r="F21" s="606"/>
      <c r="G21" s="41"/>
      <c r="H21" s="41"/>
      <c r="I21" s="41"/>
      <c r="J21" s="41"/>
      <c r="K21" s="604"/>
      <c r="L21" s="607"/>
    </row>
    <row r="22" spans="3:12" ht="21" customHeight="1" thickBot="1" x14ac:dyDescent="0.25">
      <c r="C22" s="60">
        <v>6.3</v>
      </c>
      <c r="D22" s="604" t="s">
        <v>142</v>
      </c>
      <c r="E22" s="605"/>
      <c r="F22" s="606"/>
      <c r="G22" s="41"/>
      <c r="H22" s="41"/>
      <c r="I22" s="41"/>
      <c r="J22" s="41"/>
      <c r="K22" s="604"/>
      <c r="L22" s="607"/>
    </row>
    <row r="23" spans="3:12" ht="21" customHeight="1" thickBot="1" x14ac:dyDescent="0.25">
      <c r="C23" s="60">
        <v>6.4</v>
      </c>
      <c r="D23" s="604" t="s">
        <v>143</v>
      </c>
      <c r="E23" s="605"/>
      <c r="F23" s="606"/>
      <c r="G23" s="41"/>
      <c r="H23" s="41"/>
      <c r="I23" s="41"/>
      <c r="J23" s="41"/>
      <c r="K23" s="604"/>
      <c r="L23" s="607"/>
    </row>
    <row r="24" spans="3:12" ht="21" customHeight="1" thickBot="1" x14ac:dyDescent="0.25">
      <c r="C24" s="60">
        <v>6.5</v>
      </c>
      <c r="D24" s="604" t="s">
        <v>144</v>
      </c>
      <c r="E24" s="605"/>
      <c r="F24" s="606"/>
      <c r="G24" s="41"/>
      <c r="H24" s="41"/>
      <c r="I24" s="41"/>
      <c r="J24" s="41"/>
      <c r="K24" s="604"/>
      <c r="L24" s="607"/>
    </row>
    <row r="25" spans="3:12" ht="21" customHeight="1" thickBot="1" x14ac:dyDescent="0.25">
      <c r="C25" s="60">
        <v>6.6</v>
      </c>
      <c r="D25" s="604" t="s">
        <v>145</v>
      </c>
      <c r="E25" s="605"/>
      <c r="F25" s="606"/>
      <c r="G25" s="41"/>
      <c r="H25" s="41"/>
      <c r="I25" s="41"/>
      <c r="J25" s="41"/>
      <c r="K25" s="604"/>
      <c r="L25" s="607"/>
    </row>
    <row r="26" spans="3:12" ht="21" customHeight="1" thickBot="1" x14ac:dyDescent="0.25">
      <c r="C26" s="60">
        <v>6.7</v>
      </c>
      <c r="D26" s="604" t="s">
        <v>146</v>
      </c>
      <c r="E26" s="605"/>
      <c r="F26" s="606"/>
      <c r="G26" s="41"/>
      <c r="H26" s="41"/>
      <c r="I26" s="41"/>
      <c r="J26" s="41"/>
      <c r="K26" s="604"/>
      <c r="L26" s="607"/>
    </row>
    <row r="27" spans="3:12" ht="21" customHeight="1" thickBot="1" x14ac:dyDescent="0.25">
      <c r="C27" s="60">
        <v>6.8</v>
      </c>
      <c r="D27" s="604" t="s">
        <v>147</v>
      </c>
      <c r="E27" s="605"/>
      <c r="F27" s="606"/>
      <c r="G27" s="41"/>
      <c r="H27" s="41"/>
      <c r="I27" s="41"/>
      <c r="J27" s="41"/>
      <c r="K27" s="604"/>
      <c r="L27" s="607"/>
    </row>
    <row r="28" spans="3:12" ht="21" customHeight="1" thickBot="1" x14ac:dyDescent="0.25">
      <c r="C28" s="60">
        <v>6.9</v>
      </c>
      <c r="D28" s="604" t="s">
        <v>148</v>
      </c>
      <c r="E28" s="605"/>
      <c r="F28" s="606"/>
      <c r="G28" s="41"/>
      <c r="H28" s="41"/>
      <c r="I28" s="41"/>
      <c r="J28" s="41"/>
      <c r="K28" s="604"/>
      <c r="L28" s="607"/>
    </row>
    <row r="29" spans="3:12" ht="21" customHeight="1" thickBot="1" x14ac:dyDescent="0.25">
      <c r="C29" s="60"/>
      <c r="D29" s="604" t="s">
        <v>149</v>
      </c>
      <c r="E29" s="605"/>
      <c r="F29" s="606"/>
      <c r="G29" s="41"/>
      <c r="H29" s="41"/>
      <c r="I29" s="41"/>
      <c r="J29" s="41"/>
      <c r="K29" s="604"/>
      <c r="L29" s="607"/>
    </row>
    <row r="30" spans="3:12" ht="21" customHeight="1" thickBot="1" x14ac:dyDescent="0.25">
      <c r="C30" s="60">
        <v>7</v>
      </c>
      <c r="D30" s="604" t="s">
        <v>150</v>
      </c>
      <c r="E30" s="605"/>
      <c r="F30" s="606"/>
      <c r="G30" s="41"/>
      <c r="H30" s="41"/>
      <c r="I30" s="41"/>
      <c r="J30" s="41"/>
      <c r="K30" s="604"/>
      <c r="L30" s="607"/>
    </row>
    <row r="31" spans="3:12" ht="21" customHeight="1" thickBot="1" x14ac:dyDescent="0.25">
      <c r="C31" s="60">
        <v>7.1</v>
      </c>
      <c r="D31" s="604" t="s">
        <v>151</v>
      </c>
      <c r="E31" s="605"/>
      <c r="F31" s="606"/>
      <c r="G31" s="41"/>
      <c r="H31" s="41"/>
      <c r="I31" s="41"/>
      <c r="J31" s="41"/>
      <c r="K31" s="604"/>
      <c r="L31" s="607"/>
    </row>
    <row r="32" spans="3:12" ht="21" customHeight="1" thickBot="1" x14ac:dyDescent="0.25">
      <c r="C32" s="60">
        <v>7.2</v>
      </c>
      <c r="D32" s="604" t="s">
        <v>152</v>
      </c>
      <c r="E32" s="605"/>
      <c r="F32" s="606"/>
      <c r="G32" s="41"/>
      <c r="H32" s="41"/>
      <c r="I32" s="41"/>
      <c r="J32" s="41"/>
      <c r="K32" s="604"/>
      <c r="L32" s="607"/>
    </row>
    <row r="33" spans="3:12" ht="21" customHeight="1" thickBot="1" x14ac:dyDescent="0.25">
      <c r="C33" s="60">
        <v>7.3</v>
      </c>
      <c r="D33" s="604" t="s">
        <v>153</v>
      </c>
      <c r="E33" s="605"/>
      <c r="F33" s="606"/>
      <c r="G33" s="41"/>
      <c r="H33" s="41"/>
      <c r="I33" s="41"/>
      <c r="J33" s="41"/>
      <c r="K33" s="604"/>
      <c r="L33" s="607"/>
    </row>
    <row r="34" spans="3:12" ht="21" customHeight="1" thickBot="1" x14ac:dyDescent="0.25">
      <c r="C34" s="60">
        <v>7.4</v>
      </c>
      <c r="D34" s="604" t="s">
        <v>154</v>
      </c>
      <c r="E34" s="605"/>
      <c r="F34" s="606"/>
      <c r="G34" s="41"/>
      <c r="H34" s="41"/>
      <c r="I34" s="41"/>
      <c r="J34" s="41"/>
      <c r="K34" s="604"/>
      <c r="L34" s="607"/>
    </row>
    <row r="35" spans="3:12" ht="21" customHeight="1" thickBot="1" x14ac:dyDescent="0.25">
      <c r="C35" s="60">
        <v>7.5</v>
      </c>
      <c r="D35" s="604" t="s">
        <v>155</v>
      </c>
      <c r="E35" s="605"/>
      <c r="F35" s="606"/>
      <c r="G35" s="41"/>
      <c r="H35" s="41"/>
      <c r="I35" s="41"/>
      <c r="J35" s="41"/>
      <c r="K35" s="604"/>
      <c r="L35" s="607"/>
    </row>
    <row r="36" spans="3:12" ht="21" customHeight="1" thickBot="1" x14ac:dyDescent="0.25">
      <c r="C36" s="60">
        <v>7.6</v>
      </c>
      <c r="D36" s="604" t="s">
        <v>156</v>
      </c>
      <c r="E36" s="605"/>
      <c r="F36" s="606"/>
      <c r="G36" s="41"/>
      <c r="H36" s="41"/>
      <c r="I36" s="41"/>
      <c r="J36" s="41"/>
      <c r="K36" s="604"/>
      <c r="L36" s="607"/>
    </row>
    <row r="37" spans="3:12" ht="21" customHeight="1" thickBot="1" x14ac:dyDescent="0.25">
      <c r="C37" s="60"/>
      <c r="D37" s="604" t="s">
        <v>157</v>
      </c>
      <c r="E37" s="605"/>
      <c r="F37" s="606"/>
      <c r="G37" s="41"/>
      <c r="H37" s="41"/>
      <c r="I37" s="41"/>
      <c r="J37" s="41"/>
      <c r="K37" s="604"/>
      <c r="L37" s="607"/>
    </row>
    <row r="38" spans="3:12" ht="21" customHeight="1" thickBot="1" x14ac:dyDescent="0.25">
      <c r="C38" s="60">
        <v>8</v>
      </c>
      <c r="D38" s="604" t="s">
        <v>158</v>
      </c>
      <c r="E38" s="605"/>
      <c r="F38" s="606"/>
      <c r="G38" s="41"/>
      <c r="H38" s="41"/>
      <c r="I38" s="41"/>
      <c r="J38" s="41"/>
      <c r="K38" s="604"/>
      <c r="L38" s="607"/>
    </row>
    <row r="39" spans="3:12" ht="21" customHeight="1" thickBot="1" x14ac:dyDescent="0.25">
      <c r="C39" s="60">
        <v>9</v>
      </c>
      <c r="D39" s="604" t="s">
        <v>159</v>
      </c>
      <c r="E39" s="605"/>
      <c r="F39" s="606"/>
      <c r="G39" s="41"/>
      <c r="H39" s="41"/>
      <c r="I39" s="41"/>
      <c r="J39" s="41"/>
      <c r="K39" s="604"/>
      <c r="L39" s="607"/>
    </row>
    <row r="40" spans="3:12" ht="21" customHeight="1" thickBot="1" x14ac:dyDescent="0.25">
      <c r="C40" s="60">
        <v>10</v>
      </c>
      <c r="D40" s="604" t="s">
        <v>160</v>
      </c>
      <c r="E40" s="605"/>
      <c r="F40" s="606"/>
      <c r="G40" s="41"/>
      <c r="H40" s="41"/>
      <c r="I40" s="41"/>
      <c r="J40" s="41"/>
      <c r="K40" s="604"/>
      <c r="L40" s="607"/>
    </row>
    <row r="41" spans="3:12" ht="21" customHeight="1" thickBot="1" x14ac:dyDescent="0.25">
      <c r="C41" s="60">
        <v>11</v>
      </c>
      <c r="D41" s="604" t="s">
        <v>161</v>
      </c>
      <c r="E41" s="605"/>
      <c r="F41" s="606"/>
      <c r="G41" s="41"/>
      <c r="H41" s="41"/>
      <c r="I41" s="41"/>
      <c r="J41" s="41"/>
      <c r="K41" s="604"/>
      <c r="L41" s="607"/>
    </row>
    <row r="42" spans="3:12" ht="21" customHeight="1" thickBot="1" x14ac:dyDescent="0.25">
      <c r="C42" s="60">
        <v>12</v>
      </c>
      <c r="D42" s="604" t="s">
        <v>162</v>
      </c>
      <c r="E42" s="605"/>
      <c r="F42" s="606"/>
      <c r="G42" s="41"/>
      <c r="H42" s="41"/>
      <c r="I42" s="41"/>
      <c r="J42" s="41"/>
      <c r="K42" s="604"/>
      <c r="L42" s="607"/>
    </row>
    <row r="43" spans="3:12" ht="21" customHeight="1" thickBot="1" x14ac:dyDescent="0.25">
      <c r="C43" s="60">
        <v>14</v>
      </c>
      <c r="D43" s="604" t="s">
        <v>163</v>
      </c>
      <c r="E43" s="605"/>
      <c r="F43" s="606"/>
      <c r="G43" s="41"/>
      <c r="H43" s="41"/>
      <c r="I43" s="41"/>
      <c r="J43" s="41"/>
      <c r="K43" s="604"/>
      <c r="L43" s="607"/>
    </row>
    <row r="44" spans="3:12" ht="21" customHeight="1" thickBot="1" x14ac:dyDescent="0.25">
      <c r="C44" s="60">
        <v>14</v>
      </c>
      <c r="D44" s="604" t="s">
        <v>164</v>
      </c>
      <c r="E44" s="605"/>
      <c r="F44" s="606"/>
      <c r="G44" s="41"/>
      <c r="H44" s="41"/>
      <c r="I44" s="41"/>
      <c r="J44" s="41"/>
      <c r="K44" s="604"/>
      <c r="L44" s="607"/>
    </row>
    <row r="45" spans="3:12" ht="21" customHeight="1" thickBot="1" x14ac:dyDescent="0.25">
      <c r="C45" s="61">
        <v>15</v>
      </c>
      <c r="D45" s="618" t="s">
        <v>165</v>
      </c>
      <c r="E45" s="619"/>
      <c r="F45" s="620"/>
      <c r="G45" s="42"/>
      <c r="H45" s="42"/>
      <c r="I45" s="42"/>
      <c r="J45" s="42"/>
      <c r="K45" s="618"/>
      <c r="L45" s="626"/>
    </row>
    <row r="46" spans="3:12" ht="22.5" customHeight="1" x14ac:dyDescent="0.2">
      <c r="C46" s="628">
        <v>16</v>
      </c>
      <c r="D46" s="630" t="s">
        <v>179</v>
      </c>
      <c r="E46" s="631"/>
      <c r="F46" s="632"/>
      <c r="G46" s="635"/>
      <c r="H46" s="635"/>
      <c r="I46" s="635"/>
      <c r="J46" s="635"/>
      <c r="K46" s="630"/>
      <c r="L46" s="637"/>
    </row>
    <row r="47" spans="3:12" ht="22.5" customHeight="1" thickBot="1" x14ac:dyDescent="0.25">
      <c r="C47" s="629"/>
      <c r="D47" s="633" t="s">
        <v>180</v>
      </c>
      <c r="E47" s="590"/>
      <c r="F47" s="634"/>
      <c r="G47" s="636"/>
      <c r="H47" s="636"/>
      <c r="I47" s="636"/>
      <c r="J47" s="636"/>
      <c r="K47" s="638"/>
      <c r="L47" s="639"/>
    </row>
    <row r="48" spans="3:12" ht="15" thickBot="1" x14ac:dyDescent="0.25">
      <c r="C48" s="43" t="s">
        <v>166</v>
      </c>
      <c r="D48" s="648"/>
      <c r="E48" s="648"/>
      <c r="F48" s="648"/>
      <c r="G48" s="648"/>
      <c r="H48" s="648"/>
      <c r="I48" s="44"/>
      <c r="J48" s="648"/>
      <c r="K48" s="648"/>
      <c r="L48" s="649"/>
    </row>
    <row r="49" spans="3:12" ht="76.5" customHeight="1" thickBot="1" x14ac:dyDescent="0.25">
      <c r="C49" s="647"/>
      <c r="D49" s="623"/>
      <c r="E49" s="650" t="s">
        <v>181</v>
      </c>
      <c r="F49" s="651"/>
      <c r="G49" s="651"/>
      <c r="H49" s="651"/>
      <c r="I49" s="651"/>
      <c r="J49" s="651"/>
      <c r="K49" s="651"/>
      <c r="L49" s="652"/>
    </row>
    <row r="50" spans="3:12" ht="25.5" customHeight="1" thickBot="1" x14ac:dyDescent="0.25">
      <c r="C50" s="645"/>
      <c r="D50" s="606"/>
      <c r="E50" s="604" t="s">
        <v>167</v>
      </c>
      <c r="F50" s="605"/>
      <c r="G50" s="605"/>
      <c r="H50" s="605"/>
      <c r="I50" s="605"/>
      <c r="J50" s="605"/>
      <c r="K50" s="605"/>
      <c r="L50" s="607"/>
    </row>
    <row r="51" spans="3:12" ht="15" thickBot="1" x14ac:dyDescent="0.25">
      <c r="C51" s="645"/>
      <c r="D51" s="606"/>
      <c r="E51" s="604" t="s">
        <v>168</v>
      </c>
      <c r="F51" s="605"/>
      <c r="G51" s="605"/>
      <c r="H51" s="605"/>
      <c r="I51" s="605"/>
      <c r="J51" s="605"/>
      <c r="K51" s="605"/>
      <c r="L51" s="607"/>
    </row>
    <row r="52" spans="3:12" ht="25.5" customHeight="1" thickBot="1" x14ac:dyDescent="0.25">
      <c r="C52" s="645"/>
      <c r="D52" s="606"/>
      <c r="E52" s="604" t="s">
        <v>169</v>
      </c>
      <c r="F52" s="605"/>
      <c r="G52" s="605"/>
      <c r="H52" s="605"/>
      <c r="I52" s="605"/>
      <c r="J52" s="605"/>
      <c r="K52" s="605"/>
      <c r="L52" s="607"/>
    </row>
    <row r="53" spans="3:12" ht="25.5" customHeight="1" x14ac:dyDescent="0.2">
      <c r="C53" s="646"/>
      <c r="D53" s="620"/>
      <c r="E53" s="618" t="s">
        <v>170</v>
      </c>
      <c r="F53" s="619"/>
      <c r="G53" s="619"/>
      <c r="H53" s="619"/>
      <c r="I53" s="619"/>
      <c r="J53" s="619"/>
      <c r="K53" s="619"/>
      <c r="L53" s="626"/>
    </row>
    <row r="54" spans="3:12" ht="15" thickBot="1" x14ac:dyDescent="0.25">
      <c r="C54" s="647"/>
      <c r="D54" s="623"/>
      <c r="E54" s="621" t="s">
        <v>171</v>
      </c>
      <c r="F54" s="622"/>
      <c r="G54" s="622"/>
      <c r="H54" s="622"/>
      <c r="I54" s="622"/>
      <c r="J54" s="622"/>
      <c r="K54" s="622"/>
      <c r="L54" s="627"/>
    </row>
    <row r="55" spans="3:12" ht="15" thickBot="1" x14ac:dyDescent="0.25">
      <c r="C55" s="645"/>
      <c r="D55" s="606"/>
      <c r="E55" s="604" t="s">
        <v>172</v>
      </c>
      <c r="F55" s="605"/>
      <c r="G55" s="605"/>
      <c r="H55" s="605"/>
      <c r="I55" s="605"/>
      <c r="J55" s="605"/>
      <c r="K55" s="605"/>
      <c r="L55" s="607"/>
    </row>
    <row r="56" spans="3:12" ht="15" thickBot="1" x14ac:dyDescent="0.25">
      <c r="C56" s="645"/>
      <c r="D56" s="606"/>
      <c r="E56" s="604" t="s">
        <v>173</v>
      </c>
      <c r="F56" s="605"/>
      <c r="G56" s="605"/>
      <c r="H56" s="605"/>
      <c r="I56" s="605"/>
      <c r="J56" s="605"/>
      <c r="K56" s="605"/>
      <c r="L56" s="607"/>
    </row>
    <row r="57" spans="3:12" ht="15" thickBot="1" x14ac:dyDescent="0.25">
      <c r="C57" s="646"/>
      <c r="D57" s="620"/>
      <c r="E57" s="618" t="s">
        <v>174</v>
      </c>
      <c r="F57" s="619"/>
      <c r="G57" s="619"/>
      <c r="H57" s="619"/>
      <c r="I57" s="619"/>
      <c r="J57" s="619"/>
      <c r="K57" s="619"/>
      <c r="L57" s="626"/>
    </row>
    <row r="58" spans="3:12" x14ac:dyDescent="0.2">
      <c r="C58" s="47"/>
      <c r="D58" s="46"/>
      <c r="E58" s="46"/>
      <c r="F58" s="46"/>
      <c r="G58" s="46"/>
      <c r="H58" s="46"/>
      <c r="I58" s="46"/>
      <c r="J58" s="46"/>
      <c r="K58" s="46"/>
      <c r="L58" s="53"/>
    </row>
    <row r="59" spans="3:12" ht="18.75" customHeight="1" x14ac:dyDescent="0.2">
      <c r="C59" s="54" t="s">
        <v>175</v>
      </c>
      <c r="D59" s="55"/>
      <c r="E59" s="55"/>
      <c r="F59" s="55"/>
      <c r="G59" s="55"/>
      <c r="H59" s="55"/>
      <c r="I59" s="55"/>
      <c r="J59" s="55"/>
      <c r="K59" s="55"/>
      <c r="L59" s="56"/>
    </row>
    <row r="60" spans="3:12" ht="18.75" customHeight="1" x14ac:dyDescent="0.2">
      <c r="C60" s="54" t="s">
        <v>176</v>
      </c>
      <c r="D60" s="55"/>
      <c r="E60" s="55"/>
      <c r="F60" s="55"/>
      <c r="G60" s="55"/>
      <c r="H60" s="55"/>
      <c r="I60" s="55"/>
      <c r="J60" s="55"/>
      <c r="K60" s="55"/>
      <c r="L60" s="56"/>
    </row>
    <row r="61" spans="3:12" ht="18.75" customHeight="1" x14ac:dyDescent="0.2">
      <c r="C61" s="54" t="s">
        <v>182</v>
      </c>
      <c r="D61" s="55"/>
      <c r="E61" s="55"/>
      <c r="F61" s="55"/>
      <c r="G61" s="55"/>
      <c r="H61" s="55"/>
      <c r="I61" s="55"/>
      <c r="J61" s="55"/>
      <c r="K61" s="55"/>
      <c r="L61" s="56"/>
    </row>
    <row r="62" spans="3:12" ht="18.75" customHeight="1" x14ac:dyDescent="0.2">
      <c r="C62" s="54" t="s">
        <v>183</v>
      </c>
      <c r="D62" s="55"/>
      <c r="E62" s="55"/>
      <c r="F62" s="55"/>
      <c r="G62" s="55"/>
      <c r="H62" s="55"/>
      <c r="I62" s="55"/>
      <c r="J62" s="55"/>
      <c r="K62" s="55"/>
      <c r="L62" s="56"/>
    </row>
    <row r="63" spans="3:12" ht="18.75" customHeight="1" x14ac:dyDescent="0.2">
      <c r="C63" s="54" t="s">
        <v>177</v>
      </c>
      <c r="D63" s="55"/>
      <c r="E63" s="55"/>
      <c r="F63" s="55"/>
      <c r="G63" s="55"/>
      <c r="H63" s="55"/>
      <c r="I63" s="55"/>
      <c r="J63" s="55"/>
      <c r="K63" s="55"/>
      <c r="L63" s="56"/>
    </row>
    <row r="64" spans="3:12" ht="18.75" customHeight="1" x14ac:dyDescent="0.2">
      <c r="C64" s="54" t="s">
        <v>178</v>
      </c>
      <c r="D64" s="55"/>
      <c r="E64" s="55"/>
      <c r="F64" s="55"/>
      <c r="G64" s="55"/>
      <c r="H64" s="55"/>
      <c r="I64" s="55"/>
      <c r="J64" s="55"/>
      <c r="K64" s="55"/>
      <c r="L64" s="56"/>
    </row>
    <row r="65" spans="3:12" x14ac:dyDescent="0.2">
      <c r="C65" s="640"/>
      <c r="D65" s="55"/>
      <c r="E65" s="55"/>
      <c r="F65" s="55"/>
      <c r="G65" s="55"/>
      <c r="H65" s="55"/>
      <c r="I65" s="55"/>
      <c r="J65" s="55"/>
      <c r="K65" s="55"/>
      <c r="L65" s="56"/>
    </row>
    <row r="66" spans="3:12" ht="15" thickBot="1" x14ac:dyDescent="0.25">
      <c r="C66" s="641"/>
      <c r="D66" s="57"/>
      <c r="E66" s="57"/>
      <c r="F66" s="57"/>
      <c r="G66" s="57"/>
      <c r="H66" s="57"/>
      <c r="I66" s="57"/>
      <c r="J66" s="57"/>
      <c r="K66" s="57"/>
      <c r="L66" s="58"/>
    </row>
  </sheetData>
  <mergeCells count="117">
    <mergeCell ref="C65:C66"/>
    <mergeCell ref="C3:L3"/>
    <mergeCell ref="C55:D55"/>
    <mergeCell ref="E55:L55"/>
    <mergeCell ref="C56:D56"/>
    <mergeCell ref="E56:L56"/>
    <mergeCell ref="C57:D57"/>
    <mergeCell ref="E57:L57"/>
    <mergeCell ref="C51:D51"/>
    <mergeCell ref="E51:L51"/>
    <mergeCell ref="C52:D52"/>
    <mergeCell ref="E52:L52"/>
    <mergeCell ref="C53:D54"/>
    <mergeCell ref="E53:L53"/>
    <mergeCell ref="E54:L54"/>
    <mergeCell ref="D48:E48"/>
    <mergeCell ref="F48:H48"/>
    <mergeCell ref="J48:L48"/>
    <mergeCell ref="C49:D49"/>
    <mergeCell ref="E49:L49"/>
    <mergeCell ref="C50:D50"/>
    <mergeCell ref="E50:L50"/>
    <mergeCell ref="D45:F45"/>
    <mergeCell ref="K45:L45"/>
    <mergeCell ref="C46:C47"/>
    <mergeCell ref="D46:F46"/>
    <mergeCell ref="D47:F47"/>
    <mergeCell ref="G46:G47"/>
    <mergeCell ref="H46:H47"/>
    <mergeCell ref="I46:I47"/>
    <mergeCell ref="J46:J47"/>
    <mergeCell ref="K46:L47"/>
    <mergeCell ref="D42:F42"/>
    <mergeCell ref="K42:L42"/>
    <mergeCell ref="D43:F43"/>
    <mergeCell ref="K43:L43"/>
    <mergeCell ref="D44:F44"/>
    <mergeCell ref="K44:L44"/>
    <mergeCell ref="D39:F39"/>
    <mergeCell ref="K39:L39"/>
    <mergeCell ref="D40:F40"/>
    <mergeCell ref="K40:L40"/>
    <mergeCell ref="D41:F41"/>
    <mergeCell ref="K41:L41"/>
    <mergeCell ref="D36:F36"/>
    <mergeCell ref="K36:L36"/>
    <mergeCell ref="D37:F37"/>
    <mergeCell ref="K37:L37"/>
    <mergeCell ref="D38:F38"/>
    <mergeCell ref="K38:L38"/>
    <mergeCell ref="D33:F33"/>
    <mergeCell ref="K33:L33"/>
    <mergeCell ref="D34:F34"/>
    <mergeCell ref="K34:L34"/>
    <mergeCell ref="D35:F35"/>
    <mergeCell ref="K35:L35"/>
    <mergeCell ref="D30:F30"/>
    <mergeCell ref="K30:L30"/>
    <mergeCell ref="D31:F31"/>
    <mergeCell ref="K31:L31"/>
    <mergeCell ref="D32:F32"/>
    <mergeCell ref="K32:L32"/>
    <mergeCell ref="D27:F27"/>
    <mergeCell ref="K27:L27"/>
    <mergeCell ref="D28:F28"/>
    <mergeCell ref="K28:L28"/>
    <mergeCell ref="D29:F29"/>
    <mergeCell ref="K29:L29"/>
    <mergeCell ref="D24:F24"/>
    <mergeCell ref="K24:L24"/>
    <mergeCell ref="D25:F25"/>
    <mergeCell ref="K25:L25"/>
    <mergeCell ref="D26:F26"/>
    <mergeCell ref="K26:L26"/>
    <mergeCell ref="D21:F21"/>
    <mergeCell ref="K21:L21"/>
    <mergeCell ref="D22:F22"/>
    <mergeCell ref="K22:L22"/>
    <mergeCell ref="D23:F23"/>
    <mergeCell ref="K23:L23"/>
    <mergeCell ref="D18:F18"/>
    <mergeCell ref="K18:L18"/>
    <mergeCell ref="D19:F19"/>
    <mergeCell ref="K19:L19"/>
    <mergeCell ref="D20:F20"/>
    <mergeCell ref="K20:L20"/>
    <mergeCell ref="D15:F15"/>
    <mergeCell ref="K15:L15"/>
    <mergeCell ref="C16:C17"/>
    <mergeCell ref="D16:F16"/>
    <mergeCell ref="D17:F17"/>
    <mergeCell ref="G16:G17"/>
    <mergeCell ref="H16:H17"/>
    <mergeCell ref="I16:I17"/>
    <mergeCell ref="J16:J17"/>
    <mergeCell ref="K16:L17"/>
    <mergeCell ref="D12:F12"/>
    <mergeCell ref="K12:L12"/>
    <mergeCell ref="D13:F13"/>
    <mergeCell ref="K13:L13"/>
    <mergeCell ref="D14:F14"/>
    <mergeCell ref="K14:L14"/>
    <mergeCell ref="D9:F9"/>
    <mergeCell ref="K9:L9"/>
    <mergeCell ref="D10:F10"/>
    <mergeCell ref="K10:L10"/>
    <mergeCell ref="D11:F11"/>
    <mergeCell ref="K11:L11"/>
    <mergeCell ref="D6:K6"/>
    <mergeCell ref="D7:E7"/>
    <mergeCell ref="D8:E8"/>
    <mergeCell ref="F8:H8"/>
    <mergeCell ref="J8:L8"/>
    <mergeCell ref="C4:D4"/>
    <mergeCell ref="E4:L4"/>
    <mergeCell ref="D5:E5"/>
    <mergeCell ref="F5:L5"/>
  </mergeCells>
  <printOptions horizontalCentered="1"/>
  <pageMargins left="0" right="0" top="0.25" bottom="0" header="0" footer="0"/>
  <pageSetup paperSize="9" scale="5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11"/>
  <sheetViews>
    <sheetView topLeftCell="A37" workbookViewId="0">
      <selection activeCell="E49" sqref="E49"/>
    </sheetView>
  </sheetViews>
  <sheetFormatPr defaultRowHeight="14.25" x14ac:dyDescent="0.2"/>
  <cols>
    <col min="1" max="1" width="1.28515625" style="36" customWidth="1"/>
    <col min="2" max="2" width="4.42578125" style="35" customWidth="1"/>
    <col min="3" max="3" width="35.28515625" style="86" customWidth="1"/>
    <col min="4" max="8" width="14" style="36" customWidth="1"/>
    <col min="9" max="16384" width="9.140625" style="36"/>
  </cols>
  <sheetData>
    <row r="2" spans="2:8" ht="15" thickBot="1" x14ac:dyDescent="0.25"/>
    <row r="3" spans="2:8" ht="14.25" customHeight="1" x14ac:dyDescent="0.2">
      <c r="B3" s="145"/>
      <c r="C3" s="146"/>
      <c r="D3" s="146"/>
      <c r="E3" s="146"/>
      <c r="F3" s="146"/>
      <c r="G3" s="146"/>
      <c r="H3" s="147" t="s">
        <v>124</v>
      </c>
    </row>
    <row r="4" spans="2:8" ht="14.25" customHeight="1" x14ac:dyDescent="0.2">
      <c r="B4" s="406" t="s">
        <v>125</v>
      </c>
      <c r="C4" s="148"/>
      <c r="D4" s="148"/>
      <c r="E4" s="148"/>
      <c r="F4" s="148"/>
      <c r="G4" s="148"/>
      <c r="H4" s="149"/>
    </row>
    <row r="5" spans="2:8" ht="14.25" customHeight="1" x14ac:dyDescent="0.2">
      <c r="B5" s="150" t="s">
        <v>126</v>
      </c>
      <c r="C5" s="168"/>
      <c r="D5" s="152"/>
      <c r="E5" s="152"/>
      <c r="F5" s="152"/>
      <c r="G5" s="152"/>
      <c r="H5" s="153"/>
    </row>
    <row r="6" spans="2:8" ht="14.25" customHeight="1" x14ac:dyDescent="0.2">
      <c r="B6" s="377"/>
      <c r="C6" s="585" t="s">
        <v>320</v>
      </c>
      <c r="D6" s="585"/>
      <c r="E6" s="585"/>
      <c r="F6" s="585"/>
      <c r="G6" s="585"/>
      <c r="H6" s="376"/>
    </row>
    <row r="7" spans="2:8" ht="15" customHeight="1" x14ac:dyDescent="0.2">
      <c r="B7" s="377"/>
      <c r="C7" s="369" t="s">
        <v>184</v>
      </c>
      <c r="D7" s="104" t="s">
        <v>359</v>
      </c>
      <c r="E7" s="104"/>
      <c r="F7" s="104"/>
      <c r="G7" s="104"/>
      <c r="H7" s="407"/>
    </row>
    <row r="8" spans="2:8" ht="15" customHeight="1" x14ac:dyDescent="0.2">
      <c r="B8" s="377"/>
      <c r="C8" s="369" t="s">
        <v>517</v>
      </c>
      <c r="D8" s="404" t="s">
        <v>489</v>
      </c>
      <c r="E8" s="104"/>
      <c r="F8" s="104"/>
      <c r="G8" s="104"/>
      <c r="H8" s="407"/>
    </row>
    <row r="9" spans="2:8" ht="15" customHeight="1" x14ac:dyDescent="0.2">
      <c r="B9" s="377"/>
      <c r="C9" s="405" t="s">
        <v>286</v>
      </c>
      <c r="D9" s="104" t="s">
        <v>518</v>
      </c>
      <c r="E9" s="368"/>
      <c r="F9" s="368"/>
      <c r="G9" s="368"/>
      <c r="H9" s="376"/>
    </row>
    <row r="10" spans="2:8" s="52" customFormat="1" ht="25.5" customHeight="1" x14ac:dyDescent="0.2">
      <c r="B10" s="408" t="s">
        <v>88</v>
      </c>
      <c r="C10" s="154" t="s">
        <v>129</v>
      </c>
      <c r="D10" s="234" t="s">
        <v>3</v>
      </c>
      <c r="E10" s="234" t="s">
        <v>4</v>
      </c>
      <c r="F10" s="234" t="s">
        <v>5</v>
      </c>
      <c r="G10" s="234" t="s">
        <v>6</v>
      </c>
      <c r="H10" s="409" t="s">
        <v>0</v>
      </c>
    </row>
    <row r="11" spans="2:8" x14ac:dyDescent="0.2">
      <c r="B11" s="410" t="s">
        <v>130</v>
      </c>
      <c r="C11" s="155" t="s">
        <v>131</v>
      </c>
      <c r="D11" s="155"/>
      <c r="E11" s="155"/>
      <c r="F11" s="155"/>
      <c r="G11" s="155"/>
      <c r="H11" s="411"/>
    </row>
    <row r="12" spans="2:8" x14ac:dyDescent="0.2">
      <c r="B12" s="410">
        <v>1</v>
      </c>
      <c r="C12" s="155" t="s">
        <v>132</v>
      </c>
      <c r="D12" s="156">
        <v>2155.2488540831459</v>
      </c>
      <c r="E12" s="156">
        <v>1903.3922155314606</v>
      </c>
      <c r="F12" s="156">
        <v>2011.2031945988765</v>
      </c>
      <c r="G12" s="156">
        <v>1229.0057882831461</v>
      </c>
      <c r="H12" s="412">
        <v>1422.2718528842695</v>
      </c>
    </row>
    <row r="13" spans="2:8" x14ac:dyDescent="0.2">
      <c r="B13" s="410">
        <v>2</v>
      </c>
      <c r="C13" s="155" t="s">
        <v>133</v>
      </c>
      <c r="D13" s="156">
        <v>3435.0686339325839</v>
      </c>
      <c r="E13" s="156">
        <v>3224.9033611044947</v>
      </c>
      <c r="F13" s="156">
        <v>3165.4693982629219</v>
      </c>
      <c r="G13" s="156">
        <v>3584.5979808337074</v>
      </c>
      <c r="H13" s="412">
        <v>3820.0022104955056</v>
      </c>
    </row>
    <row r="14" spans="2:8" x14ac:dyDescent="0.2">
      <c r="B14" s="410">
        <v>3</v>
      </c>
      <c r="C14" s="155" t="s">
        <v>134</v>
      </c>
      <c r="D14" s="156">
        <v>50.832297640449433</v>
      </c>
      <c r="E14" s="156">
        <v>49.031869213483141</v>
      </c>
      <c r="F14" s="156">
        <v>48.768457078651686</v>
      </c>
      <c r="G14" s="156">
        <v>12.485543258426969</v>
      </c>
      <c r="H14" s="412">
        <v>44.008721797752806</v>
      </c>
    </row>
    <row r="15" spans="2:8" x14ac:dyDescent="0.2">
      <c r="B15" s="410">
        <v>4</v>
      </c>
      <c r="C15" s="155" t="s">
        <v>135</v>
      </c>
      <c r="D15" s="156">
        <v>740.17022460674161</v>
      </c>
      <c r="E15" s="156">
        <v>956.46489943820234</v>
      </c>
      <c r="F15" s="156">
        <v>1066.9849486516855</v>
      </c>
      <c r="G15" s="156">
        <v>1050.3154897752809</v>
      </c>
      <c r="H15" s="412">
        <v>1207.1122265595507</v>
      </c>
    </row>
    <row r="16" spans="2:8" ht="42.75" x14ac:dyDescent="0.2">
      <c r="B16" s="410">
        <v>4.0999999999999996</v>
      </c>
      <c r="C16" s="155" t="s">
        <v>321</v>
      </c>
      <c r="D16" s="156">
        <v>0</v>
      </c>
      <c r="E16" s="156">
        <v>0</v>
      </c>
      <c r="F16" s="156">
        <v>0</v>
      </c>
      <c r="G16" s="156">
        <v>0</v>
      </c>
      <c r="H16" s="412">
        <v>0</v>
      </c>
    </row>
    <row r="17" spans="2:8" x14ac:dyDescent="0.2">
      <c r="B17" s="410">
        <v>5</v>
      </c>
      <c r="C17" s="155" t="s">
        <v>138</v>
      </c>
      <c r="D17" s="156">
        <v>293.44060988764045</v>
      </c>
      <c r="E17" s="156">
        <v>0</v>
      </c>
      <c r="F17" s="156">
        <v>0</v>
      </c>
      <c r="G17" s="156">
        <v>540.60753134831452</v>
      </c>
      <c r="H17" s="412">
        <v>272.75534292134836</v>
      </c>
    </row>
    <row r="18" spans="2:8" x14ac:dyDescent="0.2">
      <c r="B18" s="410">
        <v>6</v>
      </c>
      <c r="C18" s="155" t="s">
        <v>139</v>
      </c>
      <c r="D18" s="156">
        <v>0</v>
      </c>
      <c r="E18" s="156">
        <v>0</v>
      </c>
      <c r="F18" s="156">
        <v>0</v>
      </c>
      <c r="G18" s="156">
        <v>0</v>
      </c>
      <c r="H18" s="412">
        <v>0</v>
      </c>
    </row>
    <row r="19" spans="2:8" x14ac:dyDescent="0.2">
      <c r="B19" s="410">
        <v>6.1</v>
      </c>
      <c r="C19" s="155" t="s">
        <v>140</v>
      </c>
      <c r="D19" s="156">
        <v>0</v>
      </c>
      <c r="E19" s="156">
        <v>0</v>
      </c>
      <c r="F19" s="156">
        <v>0</v>
      </c>
      <c r="G19" s="156">
        <v>0</v>
      </c>
      <c r="H19" s="412">
        <v>0</v>
      </c>
    </row>
    <row r="20" spans="2:8" x14ac:dyDescent="0.2">
      <c r="B20" s="410">
        <v>6.2</v>
      </c>
      <c r="C20" s="155" t="s">
        <v>141</v>
      </c>
      <c r="D20" s="156">
        <v>0</v>
      </c>
      <c r="E20" s="156">
        <v>0</v>
      </c>
      <c r="F20" s="156">
        <v>13.751080112359549</v>
      </c>
      <c r="G20" s="156">
        <v>0</v>
      </c>
      <c r="H20" s="412">
        <v>0</v>
      </c>
    </row>
    <row r="21" spans="2:8" x14ac:dyDescent="0.2">
      <c r="B21" s="410">
        <v>6.3</v>
      </c>
      <c r="C21" s="155" t="s">
        <v>142</v>
      </c>
      <c r="D21" s="156">
        <v>41.246969662921352</v>
      </c>
      <c r="E21" s="156">
        <v>61.172190168539316</v>
      </c>
      <c r="F21" s="156">
        <v>66.822263635955053</v>
      </c>
      <c r="G21" s="156">
        <v>73.874726710112355</v>
      </c>
      <c r="H21" s="412">
        <v>87.953118047190998</v>
      </c>
    </row>
    <row r="22" spans="2:8" x14ac:dyDescent="0.2">
      <c r="B22" s="410">
        <v>6.4</v>
      </c>
      <c r="C22" s="155" t="s">
        <v>143</v>
      </c>
      <c r="D22" s="156">
        <v>7.342595730337079</v>
      </c>
      <c r="E22" s="156">
        <v>8.3033453932584269</v>
      </c>
      <c r="F22" s="156">
        <v>9.1871160674157313</v>
      </c>
      <c r="G22" s="156">
        <v>8.5890444943820228</v>
      </c>
      <c r="H22" s="412">
        <v>9.1296940449438218</v>
      </c>
    </row>
    <row r="23" spans="2:8" x14ac:dyDescent="0.2">
      <c r="B23" s="410">
        <v>6.5</v>
      </c>
      <c r="C23" s="155" t="s">
        <v>144</v>
      </c>
      <c r="D23" s="156">
        <v>18.256500337078652</v>
      </c>
      <c r="E23" s="156">
        <v>26.841710561797754</v>
      </c>
      <c r="F23" s="156">
        <v>20.853729438202247</v>
      </c>
      <c r="G23" s="156">
        <v>0</v>
      </c>
      <c r="H23" s="412">
        <v>9.4794276404494386</v>
      </c>
    </row>
    <row r="24" spans="2:8" x14ac:dyDescent="0.2">
      <c r="B24" s="410">
        <v>6.6</v>
      </c>
      <c r="C24" s="155" t="s">
        <v>145</v>
      </c>
      <c r="D24" s="156">
        <v>0</v>
      </c>
      <c r="E24" s="156">
        <v>0</v>
      </c>
      <c r="F24" s="156">
        <v>0</v>
      </c>
      <c r="G24" s="156">
        <v>0</v>
      </c>
      <c r="H24" s="412">
        <v>0</v>
      </c>
    </row>
    <row r="25" spans="2:8" x14ac:dyDescent="0.2">
      <c r="B25" s="410">
        <v>6.7</v>
      </c>
      <c r="C25" s="155" t="s">
        <v>146</v>
      </c>
      <c r="D25" s="156">
        <v>0</v>
      </c>
      <c r="E25" s="156">
        <v>0</v>
      </c>
      <c r="F25" s="156">
        <v>0</v>
      </c>
      <c r="G25" s="156">
        <v>0</v>
      </c>
      <c r="H25" s="412">
        <v>0</v>
      </c>
    </row>
    <row r="26" spans="2:8" x14ac:dyDescent="0.2">
      <c r="B26" s="410">
        <v>6.8</v>
      </c>
      <c r="C26" s="155" t="s">
        <v>147</v>
      </c>
      <c r="D26" s="156">
        <v>0.69331483146067407</v>
      </c>
      <c r="E26" s="156">
        <v>0.51207000000000003</v>
      </c>
      <c r="F26" s="156">
        <v>1.218991011235955</v>
      </c>
      <c r="G26" s="156">
        <v>2.227285617977528</v>
      </c>
      <c r="H26" s="412">
        <v>2.2955575280898874</v>
      </c>
    </row>
    <row r="27" spans="2:8" x14ac:dyDescent="0.2">
      <c r="B27" s="410">
        <v>6.9</v>
      </c>
      <c r="C27" s="155" t="s">
        <v>148</v>
      </c>
      <c r="D27" s="156">
        <v>0</v>
      </c>
      <c r="E27" s="156">
        <v>0</v>
      </c>
      <c r="F27" s="156">
        <v>0</v>
      </c>
      <c r="G27" s="156">
        <v>0</v>
      </c>
      <c r="H27" s="412">
        <v>0</v>
      </c>
    </row>
    <row r="28" spans="2:8" ht="28.5" x14ac:dyDescent="0.2">
      <c r="B28" s="410"/>
      <c r="C28" s="155" t="s">
        <v>149</v>
      </c>
      <c r="D28" s="156">
        <v>67.539380561797756</v>
      </c>
      <c r="E28" s="156">
        <v>96.82931612359549</v>
      </c>
      <c r="F28" s="156">
        <v>111.83318026516855</v>
      </c>
      <c r="G28" s="156">
        <v>84.691056822471921</v>
      </c>
      <c r="H28" s="412">
        <v>108.85779726067416</v>
      </c>
    </row>
    <row r="29" spans="2:8" x14ac:dyDescent="0.2">
      <c r="B29" s="410">
        <v>7</v>
      </c>
      <c r="C29" s="155" t="s">
        <v>150</v>
      </c>
      <c r="D29" s="156">
        <v>0</v>
      </c>
      <c r="E29" s="156">
        <v>0</v>
      </c>
      <c r="F29" s="156">
        <v>0</v>
      </c>
      <c r="G29" s="156">
        <v>0</v>
      </c>
      <c r="H29" s="412">
        <v>0</v>
      </c>
    </row>
    <row r="30" spans="2:8" x14ac:dyDescent="0.2">
      <c r="B30" s="410">
        <v>7.1</v>
      </c>
      <c r="C30" s="155" t="s">
        <v>151</v>
      </c>
      <c r="D30" s="156">
        <v>3917.0649652820234</v>
      </c>
      <c r="E30" s="156">
        <v>4154.1768004786518</v>
      </c>
      <c r="F30" s="156">
        <v>4436.8172834831466</v>
      </c>
      <c r="G30" s="156">
        <v>4427.1630613483139</v>
      </c>
      <c r="H30" s="412">
        <v>5792.2785232584265</v>
      </c>
    </row>
    <row r="31" spans="2:8" x14ac:dyDescent="0.2">
      <c r="B31" s="410"/>
      <c r="C31" s="155" t="s">
        <v>322</v>
      </c>
      <c r="D31" s="156">
        <v>1197.8189827830556</v>
      </c>
      <c r="E31" s="156">
        <v>2458.1643263643091</v>
      </c>
      <c r="F31" s="156">
        <v>883.94853095699125</v>
      </c>
      <c r="G31" s="156">
        <v>2286.603265790101</v>
      </c>
      <c r="H31" s="412">
        <v>2760.9599498582311</v>
      </c>
    </row>
    <row r="32" spans="2:8" x14ac:dyDescent="0.2">
      <c r="B32" s="410">
        <v>7.2</v>
      </c>
      <c r="C32" s="155" t="s">
        <v>152</v>
      </c>
      <c r="D32" s="156">
        <v>220.79086914606742</v>
      </c>
      <c r="E32" s="156">
        <v>237.7880217977528</v>
      </c>
      <c r="F32" s="156">
        <v>214.97175101123597</v>
      </c>
      <c r="G32" s="156">
        <v>263.78307215730337</v>
      </c>
      <c r="H32" s="412">
        <v>250.69041808988766</v>
      </c>
    </row>
    <row r="33" spans="2:8" x14ac:dyDescent="0.2">
      <c r="B33" s="410">
        <v>7.3</v>
      </c>
      <c r="C33" s="155" t="s">
        <v>153</v>
      </c>
      <c r="D33" s="156">
        <v>1.0933146067415731</v>
      </c>
      <c r="E33" s="156">
        <v>0</v>
      </c>
      <c r="F33" s="156">
        <v>0</v>
      </c>
      <c r="G33" s="156">
        <v>0</v>
      </c>
      <c r="H33" s="412">
        <v>0</v>
      </c>
    </row>
    <row r="34" spans="2:8" x14ac:dyDescent="0.2">
      <c r="B34" s="410">
        <v>7.4</v>
      </c>
      <c r="C34" s="155" t="s">
        <v>154</v>
      </c>
      <c r="D34" s="156">
        <v>0</v>
      </c>
      <c r="E34" s="156">
        <v>0</v>
      </c>
      <c r="F34" s="156">
        <v>0</v>
      </c>
      <c r="G34" s="156">
        <v>0</v>
      </c>
      <c r="H34" s="412">
        <v>0</v>
      </c>
    </row>
    <row r="35" spans="2:8" x14ac:dyDescent="0.2">
      <c r="B35" s="410">
        <v>7.5</v>
      </c>
      <c r="C35" s="155" t="s">
        <v>155</v>
      </c>
      <c r="D35" s="156">
        <v>69.580250561797754</v>
      </c>
      <c r="E35" s="156">
        <v>105.59785483146067</v>
      </c>
      <c r="F35" s="156">
        <v>99.295871123595518</v>
      </c>
      <c r="G35" s="156">
        <v>111.14342696629213</v>
      </c>
      <c r="H35" s="412">
        <v>104.3447191011236</v>
      </c>
    </row>
    <row r="36" spans="2:8" x14ac:dyDescent="0.2">
      <c r="B36" s="410">
        <v>7.6</v>
      </c>
      <c r="C36" s="155" t="s">
        <v>156</v>
      </c>
      <c r="D36" s="156">
        <v>0</v>
      </c>
      <c r="E36" s="156">
        <v>0</v>
      </c>
      <c r="F36" s="156">
        <v>0</v>
      </c>
      <c r="G36" s="156">
        <v>0</v>
      </c>
      <c r="H36" s="412">
        <v>0</v>
      </c>
    </row>
    <row r="37" spans="2:8" x14ac:dyDescent="0.2">
      <c r="B37" s="410"/>
      <c r="C37" s="155" t="s">
        <v>157</v>
      </c>
      <c r="D37" s="156">
        <v>5406.3483823796851</v>
      </c>
      <c r="E37" s="156">
        <v>6955.7270034721741</v>
      </c>
      <c r="F37" s="156">
        <v>5635.0334365749686</v>
      </c>
      <c r="G37" s="156">
        <v>7088.6928262620104</v>
      </c>
      <c r="H37" s="412">
        <v>8908.2736103076695</v>
      </c>
    </row>
    <row r="38" spans="2:8" x14ac:dyDescent="0.2">
      <c r="B38" s="410">
        <v>8</v>
      </c>
      <c r="C38" s="155" t="s">
        <v>158</v>
      </c>
      <c r="D38" s="156">
        <v>0</v>
      </c>
      <c r="E38" s="156">
        <v>0</v>
      </c>
      <c r="F38" s="156">
        <v>0</v>
      </c>
      <c r="G38" s="156">
        <v>0</v>
      </c>
      <c r="H38" s="412">
        <v>0</v>
      </c>
    </row>
    <row r="39" spans="2:8" x14ac:dyDescent="0.2">
      <c r="B39" s="410">
        <v>9</v>
      </c>
      <c r="C39" s="155" t="s">
        <v>159</v>
      </c>
      <c r="D39" s="156">
        <v>0</v>
      </c>
      <c r="E39" s="156">
        <v>0</v>
      </c>
      <c r="F39" s="156">
        <v>0</v>
      </c>
      <c r="G39" s="156">
        <v>0</v>
      </c>
      <c r="H39" s="412">
        <v>942.13483146067415</v>
      </c>
    </row>
    <row r="40" spans="2:8" x14ac:dyDescent="0.2">
      <c r="B40" s="410">
        <v>10</v>
      </c>
      <c r="C40" s="155" t="s">
        <v>160</v>
      </c>
      <c r="D40" s="156">
        <v>0</v>
      </c>
      <c r="E40" s="156">
        <v>0</v>
      </c>
      <c r="F40" s="156">
        <v>0</v>
      </c>
      <c r="G40" s="156">
        <v>0</v>
      </c>
      <c r="H40" s="412">
        <v>0</v>
      </c>
    </row>
    <row r="41" spans="2:8" x14ac:dyDescent="0.2">
      <c r="B41" s="410">
        <v>11</v>
      </c>
      <c r="C41" s="180" t="s">
        <v>161</v>
      </c>
      <c r="D41" s="156">
        <v>0</v>
      </c>
      <c r="E41" s="156">
        <v>0</v>
      </c>
      <c r="F41" s="156">
        <v>0</v>
      </c>
      <c r="G41" s="156">
        <v>0</v>
      </c>
      <c r="H41" s="412">
        <v>0</v>
      </c>
    </row>
    <row r="42" spans="2:8" x14ac:dyDescent="0.2">
      <c r="B42" s="410" t="s">
        <v>323</v>
      </c>
      <c r="C42" s="180" t="s">
        <v>324</v>
      </c>
      <c r="D42" s="156">
        <v>275.45562663033701</v>
      </c>
      <c r="E42" s="156">
        <v>276.54336090674155</v>
      </c>
      <c r="F42" s="156">
        <v>296.78486852022468</v>
      </c>
      <c r="G42" s="156">
        <v>280.64017445056186</v>
      </c>
      <c r="H42" s="412">
        <v>170.23457108764043</v>
      </c>
    </row>
    <row r="43" spans="2:8" ht="28.5" x14ac:dyDescent="0.2">
      <c r="B43" s="410" t="s">
        <v>325</v>
      </c>
      <c r="C43" s="180" t="s">
        <v>326</v>
      </c>
      <c r="D43" s="156">
        <v>473.57319428997823</v>
      </c>
      <c r="E43" s="156">
        <v>446.53763999187083</v>
      </c>
      <c r="F43" s="156">
        <v>622.33056440592975</v>
      </c>
      <c r="G43" s="156">
        <v>588.26648836495576</v>
      </c>
      <c r="H43" s="412">
        <v>575.59097815412861</v>
      </c>
    </row>
    <row r="44" spans="2:8" ht="28.5" x14ac:dyDescent="0.2">
      <c r="B44" s="410"/>
      <c r="C44" s="155" t="s">
        <v>327</v>
      </c>
      <c r="D44" s="156">
        <v>749.0288209203153</v>
      </c>
      <c r="E44" s="156">
        <v>723.08100089861227</v>
      </c>
      <c r="F44" s="156">
        <v>919.11543292615443</v>
      </c>
      <c r="G44" s="156">
        <v>868.90666281551751</v>
      </c>
      <c r="H44" s="412">
        <v>745.82554924176907</v>
      </c>
    </row>
    <row r="45" spans="2:8" x14ac:dyDescent="0.2">
      <c r="B45" s="410">
        <v>12</v>
      </c>
      <c r="C45" s="155" t="s">
        <v>162</v>
      </c>
      <c r="D45" s="156">
        <v>412.99986994719092</v>
      </c>
      <c r="E45" s="156">
        <v>243.76608110224731</v>
      </c>
      <c r="F45" s="156">
        <v>180.12359013707871</v>
      </c>
      <c r="G45" s="156">
        <v>125.7840237235956</v>
      </c>
      <c r="H45" s="412">
        <v>131.24496147640446</v>
      </c>
    </row>
    <row r="46" spans="2:8" x14ac:dyDescent="0.2">
      <c r="B46" s="410">
        <v>14</v>
      </c>
      <c r="C46" s="161" t="s">
        <v>163</v>
      </c>
      <c r="D46" s="156">
        <v>13310.677073959552</v>
      </c>
      <c r="E46" s="156">
        <v>14153.19574688427</v>
      </c>
      <c r="F46" s="156">
        <v>13138.531638495504</v>
      </c>
      <c r="G46" s="156">
        <v>14585.086903122472</v>
      </c>
      <c r="H46" s="412">
        <v>17602.487104405616</v>
      </c>
    </row>
    <row r="47" spans="2:8" x14ac:dyDescent="0.2">
      <c r="B47" s="410">
        <v>14</v>
      </c>
      <c r="C47" s="155" t="s">
        <v>164</v>
      </c>
      <c r="D47" s="156">
        <v>0</v>
      </c>
      <c r="E47" s="156">
        <v>0</v>
      </c>
      <c r="F47" s="156">
        <v>0</v>
      </c>
      <c r="G47" s="156">
        <v>0</v>
      </c>
      <c r="H47" s="412">
        <v>0</v>
      </c>
    </row>
    <row r="48" spans="2:8" x14ac:dyDescent="0.2">
      <c r="B48" s="410">
        <v>15</v>
      </c>
      <c r="C48" s="155" t="s">
        <v>165</v>
      </c>
      <c r="D48" s="156">
        <v>13310.677073959552</v>
      </c>
      <c r="E48" s="156">
        <v>14153.19574688427</v>
      </c>
      <c r="F48" s="156">
        <v>13138.531638495504</v>
      </c>
      <c r="G48" s="156">
        <v>14585.086903122472</v>
      </c>
      <c r="H48" s="412">
        <v>17602.487104405616</v>
      </c>
    </row>
    <row r="49" spans="2:8" ht="57.75" thickBot="1" x14ac:dyDescent="0.25">
      <c r="B49" s="413">
        <v>16</v>
      </c>
      <c r="C49" s="414" t="s">
        <v>328</v>
      </c>
      <c r="D49" s="415">
        <v>0</v>
      </c>
      <c r="E49" s="415">
        <v>0</v>
      </c>
      <c r="F49" s="415">
        <v>0</v>
      </c>
      <c r="G49" s="415">
        <v>0</v>
      </c>
      <c r="H49" s="416">
        <v>0</v>
      </c>
    </row>
    <row r="50" spans="2:8" hidden="1" x14ac:dyDescent="0.2">
      <c r="B50" s="244" t="s">
        <v>166</v>
      </c>
      <c r="C50" s="368"/>
      <c r="D50" s="162"/>
      <c r="E50" s="162"/>
      <c r="F50" s="162"/>
      <c r="G50" s="162"/>
      <c r="H50" s="162"/>
    </row>
    <row r="51" spans="2:8" s="164" customFormat="1" ht="57.75" hidden="1" customHeight="1" x14ac:dyDescent="0.2">
      <c r="B51" s="587" t="s">
        <v>329</v>
      </c>
      <c r="C51" s="588"/>
      <c r="D51" s="588"/>
      <c r="E51" s="588"/>
      <c r="F51" s="588"/>
      <c r="G51" s="588"/>
      <c r="H51" s="367"/>
    </row>
    <row r="52" spans="2:8" s="164" customFormat="1" ht="19.5" hidden="1" customHeight="1" x14ac:dyDescent="0.2">
      <c r="B52" s="582" t="s">
        <v>167</v>
      </c>
      <c r="C52" s="583"/>
      <c r="D52" s="583"/>
      <c r="E52" s="583"/>
      <c r="F52" s="583"/>
      <c r="G52" s="583"/>
      <c r="H52" s="367"/>
    </row>
    <row r="53" spans="2:8" s="164" customFormat="1" ht="15" hidden="1" customHeight="1" x14ac:dyDescent="0.2">
      <c r="B53" s="582" t="s">
        <v>245</v>
      </c>
      <c r="C53" s="583"/>
      <c r="D53" s="583"/>
      <c r="E53" s="583"/>
      <c r="F53" s="583"/>
      <c r="G53" s="583"/>
      <c r="H53" s="367"/>
    </row>
    <row r="54" spans="2:8" s="164" customFormat="1" ht="17.25" hidden="1" customHeight="1" x14ac:dyDescent="0.2">
      <c r="B54" s="582" t="s">
        <v>169</v>
      </c>
      <c r="C54" s="583"/>
      <c r="D54" s="583"/>
      <c r="E54" s="583"/>
      <c r="F54" s="583"/>
      <c r="G54" s="583"/>
      <c r="H54" s="367"/>
    </row>
    <row r="55" spans="2:8" s="164" customFormat="1" ht="18.75" hidden="1" customHeight="1" x14ac:dyDescent="0.2">
      <c r="B55" s="582" t="s">
        <v>246</v>
      </c>
      <c r="C55" s="583"/>
      <c r="D55" s="583"/>
      <c r="E55" s="583"/>
      <c r="F55" s="583"/>
      <c r="G55" s="583"/>
      <c r="H55" s="367"/>
    </row>
    <row r="56" spans="2:8" s="164" customFormat="1" ht="15" hidden="1" customHeight="1" x14ac:dyDescent="0.2">
      <c r="B56" s="582" t="s">
        <v>172</v>
      </c>
      <c r="C56" s="583"/>
      <c r="D56" s="583"/>
      <c r="E56" s="583"/>
      <c r="F56" s="583"/>
      <c r="G56" s="583"/>
      <c r="H56" s="367"/>
    </row>
    <row r="57" spans="2:8" s="164" customFormat="1" ht="15" hidden="1" customHeight="1" x14ac:dyDescent="0.2">
      <c r="B57" s="582" t="s">
        <v>173</v>
      </c>
      <c r="C57" s="583"/>
      <c r="D57" s="583"/>
      <c r="E57" s="583"/>
      <c r="F57" s="583"/>
      <c r="G57" s="583"/>
      <c r="H57" s="367"/>
    </row>
    <row r="58" spans="2:8" s="164" customFormat="1" ht="15" hidden="1" customHeight="1" x14ac:dyDescent="0.2">
      <c r="B58" s="582" t="s">
        <v>174</v>
      </c>
      <c r="C58" s="583"/>
      <c r="D58" s="583"/>
      <c r="E58" s="583"/>
      <c r="F58" s="583"/>
      <c r="G58" s="583"/>
      <c r="H58" s="367"/>
    </row>
    <row r="59" spans="2:8" s="164" customFormat="1" ht="18.75" hidden="1" customHeight="1" x14ac:dyDescent="0.2">
      <c r="B59" s="246" t="s">
        <v>330</v>
      </c>
      <c r="C59" s="398"/>
      <c r="D59" s="165"/>
      <c r="E59" s="165"/>
      <c r="F59" s="165"/>
      <c r="G59" s="165"/>
      <c r="H59" s="165"/>
    </row>
    <row r="60" spans="2:8" s="164" customFormat="1" ht="18.75" hidden="1" customHeight="1" x14ac:dyDescent="0.2">
      <c r="B60" s="248" t="s">
        <v>331</v>
      </c>
      <c r="C60" s="399"/>
      <c r="D60" s="166"/>
      <c r="E60" s="166"/>
      <c r="F60" s="166"/>
      <c r="G60" s="166"/>
      <c r="H60" s="166"/>
    </row>
    <row r="61" spans="2:8" s="164" customFormat="1" ht="18.75" hidden="1" customHeight="1" x14ac:dyDescent="0.2">
      <c r="B61" s="248" t="s">
        <v>332</v>
      </c>
      <c r="C61" s="399"/>
      <c r="D61" s="166"/>
      <c r="E61" s="166"/>
      <c r="F61" s="166"/>
      <c r="G61" s="166"/>
      <c r="H61" s="166"/>
    </row>
    <row r="62" spans="2:8" s="164" customFormat="1" ht="18.75" hidden="1" customHeight="1" x14ac:dyDescent="0.2">
      <c r="B62" s="248" t="s">
        <v>333</v>
      </c>
      <c r="C62" s="399"/>
      <c r="D62" s="166"/>
      <c r="E62" s="166"/>
      <c r="F62" s="166"/>
      <c r="G62" s="166"/>
      <c r="H62" s="166"/>
    </row>
    <row r="63" spans="2:8" s="164" customFormat="1" ht="18.75" hidden="1" customHeight="1" x14ac:dyDescent="0.2">
      <c r="B63" s="248" t="s">
        <v>177</v>
      </c>
      <c r="C63" s="399"/>
      <c r="D63" s="166"/>
      <c r="E63" s="166"/>
      <c r="F63" s="166"/>
      <c r="G63" s="166"/>
      <c r="H63" s="166"/>
    </row>
    <row r="64" spans="2:8" s="164" customFormat="1" ht="18.75" hidden="1" customHeight="1" x14ac:dyDescent="0.2">
      <c r="B64" s="248" t="s">
        <v>178</v>
      </c>
      <c r="C64" s="399"/>
      <c r="D64" s="166"/>
      <c r="E64" s="166"/>
      <c r="F64" s="166"/>
      <c r="G64" s="166"/>
      <c r="H64" s="166"/>
    </row>
    <row r="65" spans="2:8" s="164" customFormat="1" hidden="1" x14ac:dyDescent="0.2">
      <c r="B65" s="250"/>
      <c r="C65" s="400"/>
      <c r="D65" s="179"/>
      <c r="E65" s="179"/>
      <c r="F65" s="179"/>
      <c r="G65" s="179"/>
      <c r="H65" s="179"/>
    </row>
    <row r="66" spans="2:8" s="164" customFormat="1" hidden="1" x14ac:dyDescent="0.2">
      <c r="B66" s="252"/>
      <c r="C66" s="401"/>
    </row>
    <row r="67" spans="2:8" ht="14.25" hidden="1" customHeight="1" x14ac:dyDescent="0.2">
      <c r="B67" s="369"/>
      <c r="C67" s="369"/>
      <c r="D67" s="369"/>
      <c r="E67" s="369"/>
      <c r="F67" s="369"/>
      <c r="G67" s="369"/>
      <c r="H67" s="369"/>
    </row>
    <row r="68" spans="2:8" hidden="1" x14ac:dyDescent="0.2"/>
    <row r="69" spans="2:8" hidden="1" x14ac:dyDescent="0.2">
      <c r="B69" s="145"/>
      <c r="C69" s="146"/>
      <c r="D69" s="146"/>
      <c r="E69" s="146"/>
      <c r="F69" s="146"/>
      <c r="G69" s="146"/>
      <c r="H69" s="146"/>
    </row>
    <row r="70" spans="2:8" ht="15" hidden="1" x14ac:dyDescent="0.2">
      <c r="B70" s="167" t="s">
        <v>335</v>
      </c>
      <c r="C70" s="168"/>
      <c r="D70" s="148"/>
      <c r="E70" s="148"/>
      <c r="F70" s="148"/>
      <c r="G70" s="148"/>
      <c r="H70" s="148"/>
    </row>
    <row r="71" spans="2:8" hidden="1" x14ac:dyDescent="0.2">
      <c r="B71" s="150" t="s">
        <v>126</v>
      </c>
      <c r="C71" s="168"/>
      <c r="D71" s="152"/>
      <c r="E71" s="152"/>
      <c r="F71" s="152"/>
      <c r="G71" s="152"/>
      <c r="H71" s="152"/>
    </row>
    <row r="72" spans="2:8" hidden="1" x14ac:dyDescent="0.2">
      <c r="B72" s="377"/>
      <c r="C72" s="590" t="s">
        <v>320</v>
      </c>
      <c r="D72" s="590"/>
      <c r="E72" s="590"/>
      <c r="F72" s="590"/>
      <c r="G72" s="590"/>
      <c r="H72" s="369"/>
    </row>
    <row r="73" spans="2:8" ht="14.25" hidden="1" customHeight="1" x14ac:dyDescent="0.2">
      <c r="B73" s="377"/>
      <c r="C73" s="369" t="s">
        <v>184</v>
      </c>
      <c r="D73" s="104"/>
      <c r="E73" s="104"/>
      <c r="F73" s="104"/>
      <c r="G73" s="104"/>
      <c r="H73" s="104"/>
    </row>
    <row r="74" spans="2:8" ht="15" hidden="1" customHeight="1" thickBot="1" x14ac:dyDescent="0.25">
      <c r="B74" s="378"/>
      <c r="C74" s="371"/>
      <c r="D74" s="371"/>
      <c r="E74" s="371"/>
      <c r="F74" s="371"/>
      <c r="G74" s="371"/>
      <c r="H74" s="371"/>
    </row>
    <row r="75" spans="2:8" ht="42.75" hidden="1" customHeight="1" x14ac:dyDescent="0.2">
      <c r="B75" s="171" t="s">
        <v>88</v>
      </c>
      <c r="C75" s="172" t="s">
        <v>129</v>
      </c>
      <c r="D75" s="372"/>
      <c r="E75" s="372"/>
      <c r="F75" s="372"/>
      <c r="G75" s="372"/>
      <c r="H75" s="372"/>
    </row>
    <row r="76" spans="2:8" ht="15" hidden="1" thickBot="1" x14ac:dyDescent="0.25">
      <c r="B76" s="374"/>
      <c r="C76" s="307" t="s">
        <v>2</v>
      </c>
      <c r="D76" s="154" t="s">
        <v>489</v>
      </c>
      <c r="E76" s="154" t="s">
        <v>489</v>
      </c>
      <c r="F76" s="154" t="s">
        <v>489</v>
      </c>
      <c r="G76" s="154" t="s">
        <v>489</v>
      </c>
      <c r="H76" s="154" t="s">
        <v>489</v>
      </c>
    </row>
    <row r="77" spans="2:8" hidden="1" x14ac:dyDescent="0.2">
      <c r="B77" s="374"/>
      <c r="C77" s="308" t="s">
        <v>487</v>
      </c>
      <c r="D77" s="154">
        <v>390</v>
      </c>
      <c r="E77" s="154">
        <v>390</v>
      </c>
      <c r="F77" s="154">
        <v>390</v>
      </c>
      <c r="G77" s="154">
        <v>390</v>
      </c>
      <c r="H77" s="154">
        <v>390</v>
      </c>
    </row>
    <row r="78" spans="2:8" hidden="1" x14ac:dyDescent="0.2">
      <c r="B78" s="254">
        <v>1</v>
      </c>
      <c r="C78" s="402" t="s">
        <v>336</v>
      </c>
      <c r="D78" s="156">
        <v>9.5691127415730346</v>
      </c>
      <c r="E78" s="156">
        <v>8.7473450561797748</v>
      </c>
      <c r="F78" s="156">
        <v>9.9381202247191016</v>
      </c>
      <c r="G78" s="156">
        <v>11.074597752808989</v>
      </c>
      <c r="H78" s="156">
        <v>6.7958683146067429</v>
      </c>
    </row>
    <row r="79" spans="2:8" hidden="1" x14ac:dyDescent="0.2">
      <c r="B79" s="254">
        <v>2</v>
      </c>
      <c r="C79" s="402" t="s">
        <v>357</v>
      </c>
      <c r="D79" s="156">
        <v>90.220812134831462</v>
      </c>
      <c r="E79" s="156">
        <v>95.60761483146068</v>
      </c>
      <c r="F79" s="156">
        <v>94.086404494382023</v>
      </c>
      <c r="G79" s="156">
        <v>122.96831460674159</v>
      </c>
      <c r="H79" s="156">
        <v>144.34820224719104</v>
      </c>
    </row>
    <row r="80" spans="2:8" hidden="1" x14ac:dyDescent="0.2">
      <c r="B80" s="254">
        <v>3</v>
      </c>
      <c r="C80" s="402" t="s">
        <v>337</v>
      </c>
      <c r="D80" s="156">
        <v>0</v>
      </c>
      <c r="E80" s="156">
        <v>6.8907303370786516E-2</v>
      </c>
      <c r="F80" s="156">
        <v>2.8921348314606739E-2</v>
      </c>
      <c r="G80" s="156">
        <v>1.444752808988764E-2</v>
      </c>
      <c r="H80" s="156">
        <v>0.11393258426966293</v>
      </c>
    </row>
    <row r="81" spans="2:12" hidden="1" x14ac:dyDescent="0.2">
      <c r="B81" s="254">
        <v>4</v>
      </c>
      <c r="C81" s="402" t="s">
        <v>338</v>
      </c>
      <c r="D81" s="156">
        <v>0.61786516853932583</v>
      </c>
      <c r="E81" s="156">
        <v>9.2022471910112355E-2</v>
      </c>
      <c r="F81" s="156">
        <v>0.31550561797752807</v>
      </c>
      <c r="G81" s="156">
        <v>7.8876404494382019E-2</v>
      </c>
      <c r="H81" s="156">
        <v>4.6712359550561793</v>
      </c>
    </row>
    <row r="82" spans="2:12" hidden="1" x14ac:dyDescent="0.2">
      <c r="B82" s="254">
        <v>5</v>
      </c>
      <c r="C82" s="402" t="s">
        <v>339</v>
      </c>
      <c r="D82" s="156">
        <v>7.8876404494382019E-2</v>
      </c>
      <c r="E82" s="156">
        <v>5.2584269662921346E-2</v>
      </c>
      <c r="F82" s="156">
        <v>5.2584269662921346E-2</v>
      </c>
      <c r="G82" s="156">
        <v>0.10516853932584269</v>
      </c>
      <c r="H82" s="156">
        <v>3.9438202247191009E-2</v>
      </c>
    </row>
    <row r="83" spans="2:12" ht="25.5" hidden="1" x14ac:dyDescent="0.2">
      <c r="B83" s="254">
        <v>6</v>
      </c>
      <c r="C83" s="402" t="s">
        <v>340</v>
      </c>
      <c r="D83" s="156">
        <v>0</v>
      </c>
      <c r="E83" s="156">
        <v>0</v>
      </c>
      <c r="F83" s="156">
        <v>0</v>
      </c>
      <c r="G83" s="156">
        <v>0.33632022471910111</v>
      </c>
      <c r="H83" s="156">
        <v>0.47732494382022472</v>
      </c>
    </row>
    <row r="84" spans="2:12" hidden="1" x14ac:dyDescent="0.2">
      <c r="B84" s="254">
        <v>7</v>
      </c>
      <c r="C84" s="402" t="s">
        <v>341</v>
      </c>
      <c r="D84" s="156">
        <v>0</v>
      </c>
      <c r="E84" s="156">
        <v>7.8876404494382019E-2</v>
      </c>
      <c r="F84" s="156">
        <v>7.7123595505617981E-2</v>
      </c>
      <c r="G84" s="156">
        <v>9.7280898876404481E-2</v>
      </c>
      <c r="H84" s="156">
        <v>0.19390449438202248</v>
      </c>
    </row>
    <row r="85" spans="2:12" hidden="1" x14ac:dyDescent="0.2">
      <c r="B85" s="254">
        <v>8</v>
      </c>
      <c r="C85" s="402" t="s">
        <v>342</v>
      </c>
      <c r="D85" s="156">
        <v>0.12444943820224719</v>
      </c>
      <c r="E85" s="156">
        <v>6.2224719101123593E-2</v>
      </c>
      <c r="F85" s="156">
        <v>9.9471910112359549E-2</v>
      </c>
      <c r="G85" s="156">
        <v>0.14373033707865171</v>
      </c>
      <c r="H85" s="156">
        <v>0.12357303370786517</v>
      </c>
    </row>
    <row r="86" spans="2:12" hidden="1" x14ac:dyDescent="0.2">
      <c r="B86" s="254">
        <v>9</v>
      </c>
      <c r="C86" s="402" t="s">
        <v>343</v>
      </c>
      <c r="D86" s="156">
        <v>0.74063191011235951</v>
      </c>
      <c r="E86" s="156">
        <v>0.86802168539325841</v>
      </c>
      <c r="F86" s="156">
        <v>0.58982022471910112</v>
      </c>
      <c r="G86" s="156">
        <v>0</v>
      </c>
      <c r="H86" s="156">
        <v>2.0218038202247191</v>
      </c>
    </row>
    <row r="87" spans="2:12" hidden="1" x14ac:dyDescent="0.2">
      <c r="B87" s="254">
        <v>10</v>
      </c>
      <c r="C87" s="402" t="s">
        <v>356</v>
      </c>
      <c r="D87" s="156">
        <v>7.2378829213483149</v>
      </c>
      <c r="E87" s="156">
        <v>5.5510102247191018</v>
      </c>
      <c r="F87" s="156">
        <v>0</v>
      </c>
      <c r="G87" s="156">
        <v>1.7580849438202244</v>
      </c>
      <c r="H87" s="156">
        <v>7.1708511235955052</v>
      </c>
    </row>
    <row r="88" spans="2:12" ht="25.5" hidden="1" x14ac:dyDescent="0.2">
      <c r="B88" s="254">
        <v>11</v>
      </c>
      <c r="C88" s="402" t="s">
        <v>344</v>
      </c>
      <c r="D88" s="156">
        <v>15.337078651685394</v>
      </c>
      <c r="E88" s="156">
        <v>2.191011235955056</v>
      </c>
      <c r="F88" s="156">
        <v>0</v>
      </c>
      <c r="G88" s="156">
        <v>13.146067415730336</v>
      </c>
      <c r="H88" s="156">
        <v>0</v>
      </c>
    </row>
    <row r="89" spans="2:12" ht="25.5" hidden="1" x14ac:dyDescent="0.2">
      <c r="B89" s="254">
        <v>12</v>
      </c>
      <c r="C89" s="402" t="s">
        <v>345</v>
      </c>
      <c r="D89" s="156">
        <v>96.864159775280896</v>
      </c>
      <c r="E89" s="156">
        <v>124.46975764044944</v>
      </c>
      <c r="F89" s="156">
        <v>109.78379932584269</v>
      </c>
      <c r="G89" s="156">
        <v>114.06038946067414</v>
      </c>
      <c r="H89" s="156">
        <v>84.734283370786514</v>
      </c>
    </row>
    <row r="90" spans="2:12" hidden="1" x14ac:dyDescent="0.2">
      <c r="B90" s="255"/>
      <c r="C90" s="403" t="s">
        <v>346</v>
      </c>
      <c r="D90" s="178">
        <v>220.79086914606739</v>
      </c>
      <c r="E90" s="178">
        <v>237.78937584269664</v>
      </c>
      <c r="F90" s="178">
        <v>214.97175101123594</v>
      </c>
      <c r="G90" s="178">
        <v>263.78327811235954</v>
      </c>
      <c r="H90" s="178">
        <v>250.69041808988766</v>
      </c>
    </row>
    <row r="91" spans="2:12" hidden="1" x14ac:dyDescent="0.2"/>
    <row r="92" spans="2:12" hidden="1" x14ac:dyDescent="0.2"/>
    <row r="93" spans="2:12" hidden="1" x14ac:dyDescent="0.2">
      <c r="B93" s="145"/>
      <c r="C93" s="146"/>
      <c r="D93" s="146"/>
      <c r="E93" s="146"/>
      <c r="F93" s="146"/>
      <c r="G93" s="146"/>
      <c r="H93" s="146"/>
    </row>
    <row r="94" spans="2:12" ht="15" hidden="1" x14ac:dyDescent="0.2">
      <c r="B94" s="167" t="s">
        <v>348</v>
      </c>
      <c r="C94" s="168"/>
      <c r="D94" s="148"/>
      <c r="E94" s="148"/>
      <c r="F94" s="148"/>
      <c r="G94" s="148"/>
      <c r="H94" s="148"/>
    </row>
    <row r="95" spans="2:12" hidden="1" x14ac:dyDescent="0.2">
      <c r="B95" s="150" t="s">
        <v>126</v>
      </c>
      <c r="C95" s="168"/>
      <c r="D95" s="152"/>
      <c r="E95" s="152"/>
      <c r="F95" s="152"/>
      <c r="G95" s="152"/>
      <c r="H95" s="152"/>
    </row>
    <row r="96" spans="2:12" hidden="1" x14ac:dyDescent="0.2">
      <c r="B96" s="377"/>
      <c r="C96" s="590" t="s">
        <v>320</v>
      </c>
      <c r="D96" s="590"/>
      <c r="E96" s="590"/>
      <c r="F96" s="590"/>
      <c r="G96" s="590"/>
      <c r="H96" s="369"/>
      <c r="K96" s="36">
        <v>995.43</v>
      </c>
      <c r="L96" s="36">
        <v>906.6</v>
      </c>
    </row>
    <row r="97" spans="2:11" ht="14.25" hidden="1" customHeight="1" x14ac:dyDescent="0.2">
      <c r="B97" s="377"/>
      <c r="C97" s="369" t="s">
        <v>184</v>
      </c>
      <c r="D97" s="104"/>
      <c r="E97" s="104"/>
      <c r="F97" s="104"/>
      <c r="G97" s="104"/>
      <c r="H97" s="104"/>
      <c r="K97" s="36">
        <v>1143.29</v>
      </c>
    </row>
    <row r="98" spans="2:11" ht="15" hidden="1" customHeight="1" thickBot="1" x14ac:dyDescent="0.25">
      <c r="B98" s="378"/>
      <c r="C98" s="371"/>
      <c r="D98" s="371"/>
      <c r="E98" s="371"/>
      <c r="F98" s="371"/>
      <c r="G98" s="371"/>
      <c r="H98" s="371"/>
      <c r="K98" s="36">
        <v>1333.56</v>
      </c>
    </row>
    <row r="99" spans="2:11" ht="42.75" hidden="1" customHeight="1" x14ac:dyDescent="0.2">
      <c r="B99" s="171" t="s">
        <v>88</v>
      </c>
      <c r="C99" s="172" t="s">
        <v>129</v>
      </c>
      <c r="D99" s="372"/>
      <c r="E99" s="372"/>
      <c r="F99" s="372"/>
      <c r="G99" s="372"/>
      <c r="H99" s="372"/>
    </row>
    <row r="100" spans="2:11" ht="15" hidden="1" thickBot="1" x14ac:dyDescent="0.25">
      <c r="B100" s="374"/>
      <c r="C100" s="307" t="s">
        <v>2</v>
      </c>
      <c r="D100" s="154" t="s">
        <v>489</v>
      </c>
      <c r="E100" s="154" t="s">
        <v>489</v>
      </c>
      <c r="F100" s="154" t="s">
        <v>489</v>
      </c>
      <c r="G100" s="154" t="s">
        <v>489</v>
      </c>
      <c r="H100" s="154" t="s">
        <v>489</v>
      </c>
    </row>
    <row r="101" spans="2:11" hidden="1" x14ac:dyDescent="0.2">
      <c r="B101" s="374"/>
      <c r="C101" s="308" t="s">
        <v>487</v>
      </c>
      <c r="D101" s="154">
        <v>390</v>
      </c>
      <c r="E101" s="154">
        <v>390</v>
      </c>
      <c r="F101" s="154">
        <v>390</v>
      </c>
      <c r="G101" s="154">
        <v>390</v>
      </c>
      <c r="H101" s="154">
        <v>390</v>
      </c>
    </row>
    <row r="102" spans="2:11" ht="29.25" hidden="1" customHeight="1" x14ac:dyDescent="0.2">
      <c r="B102" s="254">
        <v>1</v>
      </c>
      <c r="C102" s="402" t="s">
        <v>349</v>
      </c>
      <c r="D102" s="156">
        <v>21.770140614606746</v>
      </c>
      <c r="E102" s="156">
        <v>24.835029933707858</v>
      </c>
      <c r="F102" s="156">
        <v>28.981548451685406</v>
      </c>
      <c r="G102" s="156">
        <v>57.244666992134825</v>
      </c>
      <c r="H102" s="156">
        <v>27.322818330337078</v>
      </c>
    </row>
    <row r="103" spans="2:11" ht="25.5" hidden="1" x14ac:dyDescent="0.2">
      <c r="B103" s="254">
        <v>2</v>
      </c>
      <c r="C103" s="402" t="s">
        <v>350</v>
      </c>
      <c r="D103" s="156">
        <v>10.590169200000002</v>
      </c>
      <c r="E103" s="156">
        <v>9.0952688764044947</v>
      </c>
      <c r="F103" s="156">
        <v>0</v>
      </c>
      <c r="G103" s="156">
        <v>24.108529213483145</v>
      </c>
      <c r="H103" s="156">
        <v>4.0143707865168539</v>
      </c>
      <c r="K103" s="36">
        <v>3472.2799999999997</v>
      </c>
    </row>
    <row r="104" spans="2:11" hidden="1" x14ac:dyDescent="0.2">
      <c r="B104" s="254">
        <v>3</v>
      </c>
      <c r="C104" s="402" t="s">
        <v>351</v>
      </c>
      <c r="D104" s="156">
        <v>18.94479656966292</v>
      </c>
      <c r="E104" s="156">
        <v>22.055773415730336</v>
      </c>
      <c r="F104" s="156">
        <v>10.889198764044945</v>
      </c>
      <c r="G104" s="156">
        <v>32.156633585393266</v>
      </c>
      <c r="H104" s="156">
        <v>75.714188089887642</v>
      </c>
    </row>
    <row r="105" spans="2:11" ht="25.5" hidden="1" x14ac:dyDescent="0.2">
      <c r="B105" s="254">
        <v>4</v>
      </c>
      <c r="C105" s="402" t="s">
        <v>352</v>
      </c>
      <c r="D105" s="156">
        <v>3.8472535955056175</v>
      </c>
      <c r="E105" s="156">
        <v>1.2244729213483145</v>
      </c>
      <c r="F105" s="156">
        <v>129.16647943820223</v>
      </c>
      <c r="G105" s="156">
        <v>0</v>
      </c>
      <c r="H105" s="156">
        <v>24.193584269662921</v>
      </c>
    </row>
    <row r="106" spans="2:11" ht="25.5" hidden="1" x14ac:dyDescent="0.2">
      <c r="B106" s="254">
        <v>5</v>
      </c>
      <c r="C106" s="402" t="s">
        <v>353</v>
      </c>
      <c r="D106" s="156">
        <v>341.1657989561798</v>
      </c>
      <c r="E106" s="156">
        <v>175.9397753932584</v>
      </c>
      <c r="F106" s="156">
        <v>0</v>
      </c>
      <c r="G106" s="156">
        <v>0</v>
      </c>
      <c r="H106" s="156">
        <v>0</v>
      </c>
    </row>
    <row r="107" spans="2:11" hidden="1" x14ac:dyDescent="0.2">
      <c r="B107" s="254">
        <v>6</v>
      </c>
      <c r="C107" s="402" t="s">
        <v>355</v>
      </c>
      <c r="D107" s="156">
        <v>6.1618816853932596</v>
      </c>
      <c r="E107" s="156">
        <v>10.61731179775281</v>
      </c>
      <c r="F107" s="156">
        <v>11.086363483146068</v>
      </c>
      <c r="G107" s="156">
        <v>12.275881011235956</v>
      </c>
      <c r="H107" s="156">
        <v>0</v>
      </c>
    </row>
    <row r="108" spans="2:11" hidden="1" x14ac:dyDescent="0.2">
      <c r="B108" s="254">
        <v>7</v>
      </c>
      <c r="C108" s="402" t="s">
        <v>354</v>
      </c>
      <c r="D108" s="156">
        <v>10.519829325842696</v>
      </c>
      <c r="E108" s="156">
        <v>0</v>
      </c>
      <c r="F108" s="156">
        <v>0</v>
      </c>
      <c r="G108" s="156">
        <v>0</v>
      </c>
      <c r="H108" s="156">
        <v>0</v>
      </c>
    </row>
    <row r="109" spans="2:11" hidden="1" x14ac:dyDescent="0.2">
      <c r="B109" s="254"/>
      <c r="C109" s="403" t="s">
        <v>215</v>
      </c>
      <c r="D109" s="256">
        <v>412.99986994719103</v>
      </c>
      <c r="E109" s="256">
        <v>243.76763233820222</v>
      </c>
      <c r="F109" s="256">
        <v>180.12359013707865</v>
      </c>
      <c r="G109" s="256">
        <v>125.78571080224718</v>
      </c>
      <c r="H109" s="256">
        <v>131.24496147640451</v>
      </c>
    </row>
    <row r="111" spans="2:11" ht="27" customHeight="1" x14ac:dyDescent="0.2">
      <c r="B111" s="653" t="s">
        <v>533</v>
      </c>
      <c r="C111" s="653"/>
      <c r="D111" s="653"/>
      <c r="E111" s="653"/>
      <c r="F111" s="653"/>
      <c r="G111" s="653"/>
      <c r="H111" s="653"/>
    </row>
  </sheetData>
  <mergeCells count="12">
    <mergeCell ref="B111:H111"/>
    <mergeCell ref="C6:G6"/>
    <mergeCell ref="C96:G96"/>
    <mergeCell ref="B57:G57"/>
    <mergeCell ref="B58:G58"/>
    <mergeCell ref="C72:G72"/>
    <mergeCell ref="B51:G51"/>
    <mergeCell ref="B52:G52"/>
    <mergeCell ref="B53:G53"/>
    <mergeCell ref="B54:G54"/>
    <mergeCell ref="B55:G55"/>
    <mergeCell ref="B56:G56"/>
  </mergeCells>
  <printOptions horizontalCentered="1"/>
  <pageMargins left="0.11811023622047245" right="0.11811023622047245" top="0.55118110236220474" bottom="0.55118110236220474" header="0.31496062992125984" footer="0.31496062992125984"/>
  <pageSetup paperSize="5" scale="93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11"/>
  <sheetViews>
    <sheetView workbookViewId="0">
      <selection activeCell="E8" sqref="E8"/>
    </sheetView>
  </sheetViews>
  <sheetFormatPr defaultRowHeight="14.25" x14ac:dyDescent="0.2"/>
  <cols>
    <col min="1" max="1" width="1.28515625" style="36" customWidth="1"/>
    <col min="2" max="2" width="4.42578125" style="35" customWidth="1"/>
    <col min="3" max="3" width="35.28515625" style="86" customWidth="1"/>
    <col min="4" max="8" width="14" style="36" customWidth="1"/>
    <col min="9" max="16384" width="9.140625" style="36"/>
  </cols>
  <sheetData>
    <row r="2" spans="2:8" ht="15" thickBot="1" x14ac:dyDescent="0.25"/>
    <row r="3" spans="2:8" ht="14.25" customHeight="1" x14ac:dyDescent="0.2">
      <c r="B3" s="145"/>
      <c r="C3" s="146"/>
      <c r="D3" s="146"/>
      <c r="E3" s="146"/>
      <c r="F3" s="146"/>
      <c r="G3" s="146"/>
      <c r="H3" s="147" t="s">
        <v>124</v>
      </c>
    </row>
    <row r="4" spans="2:8" ht="14.25" customHeight="1" x14ac:dyDescent="0.2">
      <c r="B4" s="406" t="s">
        <v>125</v>
      </c>
      <c r="C4" s="148"/>
      <c r="D4" s="148"/>
      <c r="E4" s="148"/>
      <c r="F4" s="148"/>
      <c r="G4" s="148"/>
      <c r="H4" s="149"/>
    </row>
    <row r="5" spans="2:8" ht="14.25" customHeight="1" x14ac:dyDescent="0.2">
      <c r="B5" s="150" t="s">
        <v>126</v>
      </c>
      <c r="C5" s="168"/>
      <c r="D5" s="152"/>
      <c r="E5" s="152"/>
      <c r="F5" s="152"/>
      <c r="G5" s="152"/>
      <c r="H5" s="153"/>
    </row>
    <row r="6" spans="2:8" ht="14.25" customHeight="1" x14ac:dyDescent="0.2">
      <c r="B6" s="377"/>
      <c r="C6" s="585" t="s">
        <v>320</v>
      </c>
      <c r="D6" s="585"/>
      <c r="E6" s="585"/>
      <c r="F6" s="585"/>
      <c r="G6" s="585"/>
      <c r="H6" s="376"/>
    </row>
    <row r="7" spans="2:8" ht="15" customHeight="1" x14ac:dyDescent="0.2">
      <c r="B7" s="377"/>
      <c r="C7" s="369" t="s">
        <v>184</v>
      </c>
      <c r="D7" s="104" t="s">
        <v>359</v>
      </c>
      <c r="E7" s="104"/>
      <c r="F7" s="104"/>
      <c r="G7" s="104"/>
      <c r="H7" s="407"/>
    </row>
    <row r="8" spans="2:8" ht="15" customHeight="1" x14ac:dyDescent="0.2">
      <c r="B8" s="377"/>
      <c r="C8" s="369" t="s">
        <v>517</v>
      </c>
      <c r="D8" s="404" t="s">
        <v>519</v>
      </c>
      <c r="E8" s="104"/>
      <c r="F8" s="104"/>
      <c r="G8" s="104"/>
      <c r="H8" s="407"/>
    </row>
    <row r="9" spans="2:8" ht="15" customHeight="1" thickBot="1" x14ac:dyDescent="0.25">
      <c r="B9" s="378"/>
      <c r="C9" s="375" t="s">
        <v>487</v>
      </c>
      <c r="D9" s="375" t="s">
        <v>520</v>
      </c>
      <c r="E9" s="371"/>
      <c r="F9" s="371"/>
      <c r="G9" s="371"/>
      <c r="H9" s="418"/>
    </row>
    <row r="10" spans="2:8" s="52" customFormat="1" ht="28.5" x14ac:dyDescent="0.2">
      <c r="B10" s="419" t="s">
        <v>521</v>
      </c>
      <c r="C10" s="309" t="s">
        <v>129</v>
      </c>
      <c r="D10" s="417" t="s">
        <v>3</v>
      </c>
      <c r="E10" s="417" t="s">
        <v>4</v>
      </c>
      <c r="F10" s="417" t="s">
        <v>5</v>
      </c>
      <c r="G10" s="417" t="s">
        <v>6</v>
      </c>
      <c r="H10" s="420" t="s">
        <v>0</v>
      </c>
    </row>
    <row r="11" spans="2:8" x14ac:dyDescent="0.2">
      <c r="B11" s="410" t="s">
        <v>130</v>
      </c>
      <c r="C11" s="155" t="s">
        <v>131</v>
      </c>
      <c r="D11" s="155"/>
      <c r="E11" s="155"/>
      <c r="F11" s="155"/>
      <c r="G11" s="155"/>
      <c r="H11" s="411"/>
    </row>
    <row r="12" spans="2:8" x14ac:dyDescent="0.2">
      <c r="B12" s="410">
        <v>1</v>
      </c>
      <c r="C12" s="155" t="s">
        <v>132</v>
      </c>
      <c r="D12" s="156">
        <v>2763.1395565168536</v>
      </c>
      <c r="E12" s="156">
        <v>2440.2464301685391</v>
      </c>
      <c r="F12" s="156">
        <v>2578.4656341011237</v>
      </c>
      <c r="G12" s="156">
        <v>1575.6484465168542</v>
      </c>
      <c r="H12" s="412">
        <v>1823.42545241573</v>
      </c>
    </row>
    <row r="13" spans="2:8" x14ac:dyDescent="0.2">
      <c r="B13" s="410">
        <v>2</v>
      </c>
      <c r="C13" s="155" t="s">
        <v>133</v>
      </c>
      <c r="D13" s="156">
        <v>4403.9341460674159</v>
      </c>
      <c r="E13" s="156">
        <v>4134.4914885955059</v>
      </c>
      <c r="F13" s="156">
        <v>4058.2941003370793</v>
      </c>
      <c r="G13" s="156">
        <v>4595.6384369662919</v>
      </c>
      <c r="H13" s="412">
        <v>4897.4387314044943</v>
      </c>
    </row>
    <row r="14" spans="2:8" x14ac:dyDescent="0.2">
      <c r="B14" s="410">
        <v>3</v>
      </c>
      <c r="C14" s="155" t="s">
        <v>134</v>
      </c>
      <c r="D14" s="156">
        <v>65.169612359550555</v>
      </c>
      <c r="E14" s="156">
        <v>62.861370786516851</v>
      </c>
      <c r="F14" s="156">
        <v>62.523662921348311</v>
      </c>
      <c r="G14" s="156">
        <v>16.007106741573036</v>
      </c>
      <c r="H14" s="412">
        <v>56.421438202247188</v>
      </c>
    </row>
    <row r="15" spans="2:8" x14ac:dyDescent="0.2">
      <c r="B15" s="410">
        <v>4</v>
      </c>
      <c r="C15" s="155" t="s">
        <v>135</v>
      </c>
      <c r="D15" s="156">
        <v>948.93618539325848</v>
      </c>
      <c r="E15" s="156">
        <v>1226.2370505617978</v>
      </c>
      <c r="F15" s="156">
        <v>1367.9294213483147</v>
      </c>
      <c r="G15" s="156">
        <v>1346.5583202247192</v>
      </c>
      <c r="H15" s="412">
        <v>1547.5797776404497</v>
      </c>
    </row>
    <row r="16" spans="2:8" ht="42.75" x14ac:dyDescent="0.2">
      <c r="B16" s="410">
        <v>4.0999999999999996</v>
      </c>
      <c r="C16" s="155" t="s">
        <v>321</v>
      </c>
      <c r="D16" s="156">
        <v>0</v>
      </c>
      <c r="E16" s="156">
        <v>0</v>
      </c>
      <c r="F16" s="156">
        <v>0</v>
      </c>
      <c r="G16" s="156">
        <v>0</v>
      </c>
      <c r="H16" s="412">
        <v>0</v>
      </c>
    </row>
    <row r="17" spans="2:8" x14ac:dyDescent="0.2">
      <c r="B17" s="410">
        <v>5</v>
      </c>
      <c r="C17" s="155" t="s">
        <v>138</v>
      </c>
      <c r="D17" s="156">
        <v>376.20591011235956</v>
      </c>
      <c r="E17" s="156">
        <v>0</v>
      </c>
      <c r="F17" s="156">
        <v>0</v>
      </c>
      <c r="G17" s="156">
        <v>693.08657865168527</v>
      </c>
      <c r="H17" s="412">
        <v>349.68633707865172</v>
      </c>
    </row>
    <row r="18" spans="2:8" x14ac:dyDescent="0.2">
      <c r="B18" s="410">
        <v>6</v>
      </c>
      <c r="C18" s="155" t="s">
        <v>139</v>
      </c>
      <c r="D18" s="156">
        <v>0</v>
      </c>
      <c r="E18" s="156">
        <v>0</v>
      </c>
      <c r="F18" s="156">
        <v>0</v>
      </c>
      <c r="G18" s="156">
        <v>0</v>
      </c>
      <c r="H18" s="412">
        <v>0</v>
      </c>
    </row>
    <row r="19" spans="2:8" x14ac:dyDescent="0.2">
      <c r="B19" s="410">
        <v>6.1</v>
      </c>
      <c r="C19" s="155" t="s">
        <v>140</v>
      </c>
      <c r="D19" s="156">
        <v>0</v>
      </c>
      <c r="E19" s="156">
        <v>0</v>
      </c>
      <c r="F19" s="156">
        <v>0</v>
      </c>
      <c r="G19" s="156">
        <v>0</v>
      </c>
      <c r="H19" s="412">
        <v>0</v>
      </c>
    </row>
    <row r="20" spans="2:8" x14ac:dyDescent="0.2">
      <c r="B20" s="410">
        <v>6.2</v>
      </c>
      <c r="C20" s="155" t="s">
        <v>141</v>
      </c>
      <c r="D20" s="156">
        <v>0</v>
      </c>
      <c r="E20" s="156">
        <v>0</v>
      </c>
      <c r="F20" s="156">
        <v>17.629589887640449</v>
      </c>
      <c r="G20" s="156">
        <v>0</v>
      </c>
      <c r="H20" s="412">
        <v>0</v>
      </c>
    </row>
    <row r="21" spans="2:8" x14ac:dyDescent="0.2">
      <c r="B21" s="410">
        <v>6.3</v>
      </c>
      <c r="C21" s="155" t="s">
        <v>142</v>
      </c>
      <c r="D21" s="156">
        <v>52.88073033707866</v>
      </c>
      <c r="E21" s="156">
        <v>78.425884831460664</v>
      </c>
      <c r="F21" s="156">
        <v>85.669568764044939</v>
      </c>
      <c r="G21" s="156">
        <v>94.711188089887642</v>
      </c>
      <c r="H21" s="412">
        <v>112.76040775280897</v>
      </c>
    </row>
    <row r="22" spans="2:8" x14ac:dyDescent="0.2">
      <c r="B22" s="410">
        <v>6.4</v>
      </c>
      <c r="C22" s="155" t="s">
        <v>143</v>
      </c>
      <c r="D22" s="156">
        <v>9.4135842696629215</v>
      </c>
      <c r="E22" s="156">
        <v>10.645314606741573</v>
      </c>
      <c r="F22" s="156">
        <v>11.77835393258427</v>
      </c>
      <c r="G22" s="156">
        <v>11.011595505617978</v>
      </c>
      <c r="H22" s="412">
        <v>11.704735955056181</v>
      </c>
    </row>
    <row r="23" spans="2:8" x14ac:dyDescent="0.2">
      <c r="B23" s="410">
        <v>6.5</v>
      </c>
      <c r="C23" s="155" t="s">
        <v>144</v>
      </c>
      <c r="D23" s="156">
        <v>23.405769662921351</v>
      </c>
      <c r="E23" s="156">
        <v>34.412449438202252</v>
      </c>
      <c r="F23" s="156">
        <v>26.735550561797755</v>
      </c>
      <c r="G23" s="156">
        <v>0</v>
      </c>
      <c r="H23" s="412">
        <v>12.153112359550562</v>
      </c>
    </row>
    <row r="24" spans="2:8" x14ac:dyDescent="0.2">
      <c r="B24" s="410">
        <v>6.6</v>
      </c>
      <c r="C24" s="155" t="s">
        <v>145</v>
      </c>
      <c r="D24" s="156">
        <v>0</v>
      </c>
      <c r="E24" s="156">
        <v>0</v>
      </c>
      <c r="F24" s="156">
        <v>0</v>
      </c>
      <c r="G24" s="156">
        <v>0</v>
      </c>
      <c r="H24" s="412">
        <v>0</v>
      </c>
    </row>
    <row r="25" spans="2:8" x14ac:dyDescent="0.2">
      <c r="B25" s="410">
        <v>6.7</v>
      </c>
      <c r="C25" s="155" t="s">
        <v>146</v>
      </c>
      <c r="D25" s="156">
        <v>0</v>
      </c>
      <c r="E25" s="156">
        <v>0</v>
      </c>
      <c r="F25" s="156">
        <v>0</v>
      </c>
      <c r="G25" s="156">
        <v>0</v>
      </c>
      <c r="H25" s="412">
        <v>0</v>
      </c>
    </row>
    <row r="26" spans="2:8" x14ac:dyDescent="0.2">
      <c r="B26" s="410">
        <v>6.8</v>
      </c>
      <c r="C26" s="155" t="s">
        <v>147</v>
      </c>
      <c r="D26" s="156">
        <v>0.88886516853932585</v>
      </c>
      <c r="E26" s="156">
        <v>0.65650000000000008</v>
      </c>
      <c r="F26" s="156">
        <v>1.5628089887640451</v>
      </c>
      <c r="G26" s="156">
        <v>2.8554943820224721</v>
      </c>
      <c r="H26" s="412">
        <v>2.9430224719101119</v>
      </c>
    </row>
    <row r="27" spans="2:8" x14ac:dyDescent="0.2">
      <c r="B27" s="410">
        <v>6.9</v>
      </c>
      <c r="C27" s="155" t="s">
        <v>148</v>
      </c>
      <c r="D27" s="156">
        <v>0</v>
      </c>
      <c r="E27" s="156">
        <v>0</v>
      </c>
      <c r="F27" s="156">
        <v>0</v>
      </c>
      <c r="G27" s="156">
        <v>0</v>
      </c>
      <c r="H27" s="412">
        <v>0</v>
      </c>
    </row>
    <row r="28" spans="2:8" ht="28.5" x14ac:dyDescent="0.2">
      <c r="B28" s="410"/>
      <c r="C28" s="155" t="s">
        <v>149</v>
      </c>
      <c r="D28" s="156">
        <v>86.588949438202249</v>
      </c>
      <c r="E28" s="156">
        <v>124.14014887640447</v>
      </c>
      <c r="F28" s="156">
        <v>143.37587213483147</v>
      </c>
      <c r="G28" s="156">
        <v>108.5782779775281</v>
      </c>
      <c r="H28" s="412">
        <v>139.56127853932585</v>
      </c>
    </row>
    <row r="29" spans="2:8" x14ac:dyDescent="0.2">
      <c r="B29" s="410">
        <v>7</v>
      </c>
      <c r="C29" s="155" t="s">
        <v>150</v>
      </c>
      <c r="D29" s="156">
        <v>0</v>
      </c>
      <c r="E29" s="156">
        <v>0</v>
      </c>
      <c r="F29" s="156">
        <v>0</v>
      </c>
      <c r="G29" s="156">
        <v>0</v>
      </c>
      <c r="H29" s="412">
        <v>0</v>
      </c>
    </row>
    <row r="30" spans="2:8" x14ac:dyDescent="0.2">
      <c r="B30" s="410">
        <v>7.1</v>
      </c>
      <c r="C30" s="155" t="s">
        <v>151</v>
      </c>
      <c r="D30" s="156">
        <v>5021.8781606179782</v>
      </c>
      <c r="E30" s="156">
        <v>5325.8676929213489</v>
      </c>
      <c r="F30" s="156">
        <v>5688.2272865168543</v>
      </c>
      <c r="G30" s="156">
        <v>5675.8500786516852</v>
      </c>
      <c r="H30" s="412">
        <v>7425.9981067415729</v>
      </c>
    </row>
    <row r="31" spans="2:8" x14ac:dyDescent="0.2">
      <c r="B31" s="410"/>
      <c r="C31" s="155" t="s">
        <v>322</v>
      </c>
      <c r="D31" s="156">
        <v>1535.6653625423792</v>
      </c>
      <c r="E31" s="156">
        <v>3151.4927261080884</v>
      </c>
      <c r="F31" s="156">
        <v>1133.2673473807579</v>
      </c>
      <c r="G31" s="156">
        <v>2931.5426484488476</v>
      </c>
      <c r="H31" s="412">
        <v>3539.6922434079884</v>
      </c>
    </row>
    <row r="32" spans="2:8" x14ac:dyDescent="0.2">
      <c r="B32" s="410">
        <v>7.2</v>
      </c>
      <c r="C32" s="155" t="s">
        <v>152</v>
      </c>
      <c r="D32" s="156">
        <v>283.06521685393261</v>
      </c>
      <c r="E32" s="156">
        <v>304.85643820224715</v>
      </c>
      <c r="F32" s="156">
        <v>275.60480898876403</v>
      </c>
      <c r="G32" s="156">
        <v>338.18342584269664</v>
      </c>
      <c r="H32" s="412">
        <v>321.3979719101124</v>
      </c>
    </row>
    <row r="33" spans="2:8" x14ac:dyDescent="0.2">
      <c r="B33" s="410">
        <v>7.3</v>
      </c>
      <c r="C33" s="155" t="s">
        <v>153</v>
      </c>
      <c r="D33" s="156">
        <v>1.401685393258427</v>
      </c>
      <c r="E33" s="156">
        <v>0</v>
      </c>
      <c r="F33" s="156">
        <v>0</v>
      </c>
      <c r="G33" s="156">
        <v>0</v>
      </c>
      <c r="H33" s="412">
        <v>0</v>
      </c>
    </row>
    <row r="34" spans="2:8" x14ac:dyDescent="0.2">
      <c r="B34" s="410">
        <v>7.4</v>
      </c>
      <c r="C34" s="155" t="s">
        <v>154</v>
      </c>
      <c r="D34" s="156">
        <v>0</v>
      </c>
      <c r="E34" s="156">
        <v>0</v>
      </c>
      <c r="F34" s="156">
        <v>0</v>
      </c>
      <c r="G34" s="156">
        <v>0</v>
      </c>
      <c r="H34" s="412">
        <v>0</v>
      </c>
    </row>
    <row r="35" spans="2:8" x14ac:dyDescent="0.2">
      <c r="B35" s="410">
        <v>7.5</v>
      </c>
      <c r="C35" s="155" t="s">
        <v>155</v>
      </c>
      <c r="D35" s="156">
        <v>89.205449438202251</v>
      </c>
      <c r="E35" s="156">
        <v>135.38186516853932</v>
      </c>
      <c r="F35" s="156">
        <v>127.30239887640451</v>
      </c>
      <c r="G35" s="156">
        <v>142.49157303370785</v>
      </c>
      <c r="H35" s="412">
        <v>133.77528089887642</v>
      </c>
    </row>
    <row r="36" spans="2:8" x14ac:dyDescent="0.2">
      <c r="B36" s="410">
        <v>7.6</v>
      </c>
      <c r="C36" s="155" t="s">
        <v>156</v>
      </c>
      <c r="D36" s="156">
        <v>0</v>
      </c>
      <c r="E36" s="156">
        <v>0</v>
      </c>
      <c r="F36" s="156">
        <v>0</v>
      </c>
      <c r="G36" s="156">
        <v>0</v>
      </c>
      <c r="H36" s="412">
        <v>0</v>
      </c>
    </row>
    <row r="37" spans="2:8" x14ac:dyDescent="0.2">
      <c r="B37" s="410"/>
      <c r="C37" s="155" t="s">
        <v>157</v>
      </c>
      <c r="D37" s="156">
        <v>6931.2158748457505</v>
      </c>
      <c r="E37" s="156">
        <v>8917.5987224002238</v>
      </c>
      <c r="F37" s="156">
        <v>7224.4018417627804</v>
      </c>
      <c r="G37" s="156">
        <v>9088.0677259769363</v>
      </c>
      <c r="H37" s="412">
        <v>11420.86360295855</v>
      </c>
    </row>
    <row r="38" spans="2:8" x14ac:dyDescent="0.2">
      <c r="B38" s="410">
        <v>8</v>
      </c>
      <c r="C38" s="155" t="s">
        <v>158</v>
      </c>
      <c r="D38" s="156">
        <v>0</v>
      </c>
      <c r="E38" s="156">
        <v>0</v>
      </c>
      <c r="F38" s="156">
        <v>0</v>
      </c>
      <c r="G38" s="156">
        <v>0</v>
      </c>
      <c r="H38" s="412">
        <v>0</v>
      </c>
    </row>
    <row r="39" spans="2:8" x14ac:dyDescent="0.2">
      <c r="B39" s="410">
        <v>9</v>
      </c>
      <c r="C39" s="155" t="s">
        <v>159</v>
      </c>
      <c r="D39" s="156">
        <v>0</v>
      </c>
      <c r="E39" s="156">
        <v>0</v>
      </c>
      <c r="F39" s="156">
        <v>0</v>
      </c>
      <c r="G39" s="156">
        <v>0</v>
      </c>
      <c r="H39" s="412">
        <v>1207.8651685393259</v>
      </c>
    </row>
    <row r="40" spans="2:8" x14ac:dyDescent="0.2">
      <c r="B40" s="410">
        <v>10</v>
      </c>
      <c r="C40" s="155" t="s">
        <v>160</v>
      </c>
      <c r="D40" s="156">
        <v>0</v>
      </c>
      <c r="E40" s="156">
        <v>0</v>
      </c>
      <c r="F40" s="156">
        <v>0</v>
      </c>
      <c r="G40" s="156">
        <v>0</v>
      </c>
      <c r="H40" s="412">
        <v>0</v>
      </c>
    </row>
    <row r="41" spans="2:8" x14ac:dyDescent="0.2">
      <c r="B41" s="410">
        <v>11</v>
      </c>
      <c r="C41" s="180" t="s">
        <v>161</v>
      </c>
      <c r="D41" s="156">
        <v>0</v>
      </c>
      <c r="E41" s="156">
        <v>0</v>
      </c>
      <c r="F41" s="156">
        <v>0</v>
      </c>
      <c r="G41" s="156">
        <v>0</v>
      </c>
      <c r="H41" s="412">
        <v>0</v>
      </c>
    </row>
    <row r="42" spans="2:8" x14ac:dyDescent="0.2">
      <c r="B42" s="410" t="s">
        <v>323</v>
      </c>
      <c r="C42" s="180" t="s">
        <v>324</v>
      </c>
      <c r="D42" s="156">
        <v>353.14823926966284</v>
      </c>
      <c r="E42" s="156">
        <v>354.54277039325837</v>
      </c>
      <c r="F42" s="156">
        <v>380.49342117977523</v>
      </c>
      <c r="G42" s="156">
        <v>359.79509544943829</v>
      </c>
      <c r="H42" s="412">
        <v>218.24945011235951</v>
      </c>
    </row>
    <row r="43" spans="2:8" ht="28.5" x14ac:dyDescent="0.2">
      <c r="B43" s="410" t="s">
        <v>325</v>
      </c>
      <c r="C43" s="180" t="s">
        <v>326</v>
      </c>
      <c r="D43" s="156">
        <v>607.14512088458753</v>
      </c>
      <c r="E43" s="156">
        <v>572.48415383573183</v>
      </c>
      <c r="F43" s="156">
        <v>797.85969795632013</v>
      </c>
      <c r="G43" s="156">
        <v>754.18780559609706</v>
      </c>
      <c r="H43" s="412">
        <v>737.93715147965213</v>
      </c>
    </row>
    <row r="44" spans="2:8" ht="28.5" x14ac:dyDescent="0.2">
      <c r="B44" s="410"/>
      <c r="C44" s="155" t="s">
        <v>327</v>
      </c>
      <c r="D44" s="156">
        <v>960.29336015425042</v>
      </c>
      <c r="E44" s="156">
        <v>927.02692422899008</v>
      </c>
      <c r="F44" s="156">
        <v>1178.3531191360955</v>
      </c>
      <c r="G44" s="156">
        <v>1113.9829010455353</v>
      </c>
      <c r="H44" s="412">
        <v>956.18660159201158</v>
      </c>
    </row>
    <row r="45" spans="2:8" x14ac:dyDescent="0.2">
      <c r="B45" s="410">
        <v>12</v>
      </c>
      <c r="C45" s="155" t="s">
        <v>162</v>
      </c>
      <c r="D45" s="156">
        <v>529.48701275280882</v>
      </c>
      <c r="E45" s="156">
        <v>312.52061679775295</v>
      </c>
      <c r="F45" s="156">
        <v>230.92767966292143</v>
      </c>
      <c r="G45" s="156">
        <v>161.2615688764046</v>
      </c>
      <c r="H45" s="412">
        <v>168.26277112359546</v>
      </c>
    </row>
    <row r="46" spans="2:8" x14ac:dyDescent="0.2">
      <c r="B46" s="410">
        <v>14</v>
      </c>
      <c r="C46" s="161" t="s">
        <v>163</v>
      </c>
      <c r="D46" s="156">
        <v>17064.970607640451</v>
      </c>
      <c r="E46" s="156">
        <v>18145.122752415729</v>
      </c>
      <c r="F46" s="156">
        <v>16844.271331404492</v>
      </c>
      <c r="G46" s="156">
        <v>18698.829362977525</v>
      </c>
      <c r="H46" s="412">
        <v>22567.291159494376</v>
      </c>
    </row>
    <row r="47" spans="2:8" x14ac:dyDescent="0.2">
      <c r="B47" s="410">
        <v>14</v>
      </c>
      <c r="C47" s="155" t="s">
        <v>164</v>
      </c>
      <c r="D47" s="156">
        <v>0</v>
      </c>
      <c r="E47" s="156">
        <v>0</v>
      </c>
      <c r="F47" s="156">
        <v>0</v>
      </c>
      <c r="G47" s="156">
        <v>0</v>
      </c>
      <c r="H47" s="412">
        <v>0</v>
      </c>
    </row>
    <row r="48" spans="2:8" x14ac:dyDescent="0.2">
      <c r="B48" s="410">
        <v>15</v>
      </c>
      <c r="C48" s="155" t="s">
        <v>165</v>
      </c>
      <c r="D48" s="156">
        <v>17064.970607640451</v>
      </c>
      <c r="E48" s="156">
        <v>18145.122752415729</v>
      </c>
      <c r="F48" s="156">
        <v>16844.271331404492</v>
      </c>
      <c r="G48" s="156">
        <v>18698.829362977525</v>
      </c>
      <c r="H48" s="412">
        <v>22567.291159494376</v>
      </c>
    </row>
    <row r="49" spans="2:8" ht="57.75" thickBot="1" x14ac:dyDescent="0.25">
      <c r="B49" s="413">
        <v>16</v>
      </c>
      <c r="C49" s="414" t="s">
        <v>328</v>
      </c>
      <c r="D49" s="415">
        <v>0</v>
      </c>
      <c r="E49" s="415">
        <v>0</v>
      </c>
      <c r="F49" s="415">
        <v>0</v>
      </c>
      <c r="G49" s="415">
        <v>0</v>
      </c>
      <c r="H49" s="416">
        <v>0</v>
      </c>
    </row>
    <row r="50" spans="2:8" hidden="1" x14ac:dyDescent="0.2">
      <c r="B50" s="244" t="s">
        <v>166</v>
      </c>
      <c r="C50" s="368"/>
      <c r="D50" s="162"/>
      <c r="E50" s="162"/>
      <c r="F50" s="162"/>
      <c r="G50" s="162"/>
      <c r="H50" s="162"/>
    </row>
    <row r="51" spans="2:8" s="164" customFormat="1" ht="57.75" hidden="1" customHeight="1" x14ac:dyDescent="0.2">
      <c r="B51" s="587" t="s">
        <v>329</v>
      </c>
      <c r="C51" s="588"/>
      <c r="D51" s="588"/>
      <c r="E51" s="588"/>
      <c r="F51" s="588"/>
      <c r="G51" s="588"/>
      <c r="H51" s="294"/>
    </row>
    <row r="52" spans="2:8" s="164" customFormat="1" ht="19.5" hidden="1" customHeight="1" x14ac:dyDescent="0.2">
      <c r="B52" s="582" t="s">
        <v>167</v>
      </c>
      <c r="C52" s="583"/>
      <c r="D52" s="583"/>
      <c r="E52" s="583"/>
      <c r="F52" s="583"/>
      <c r="G52" s="583"/>
      <c r="H52" s="294"/>
    </row>
    <row r="53" spans="2:8" s="164" customFormat="1" ht="15" hidden="1" customHeight="1" x14ac:dyDescent="0.2">
      <c r="B53" s="582" t="s">
        <v>245</v>
      </c>
      <c r="C53" s="583"/>
      <c r="D53" s="583"/>
      <c r="E53" s="583"/>
      <c r="F53" s="583"/>
      <c r="G53" s="583"/>
      <c r="H53" s="294"/>
    </row>
    <row r="54" spans="2:8" s="164" customFormat="1" ht="17.25" hidden="1" customHeight="1" x14ac:dyDescent="0.2">
      <c r="B54" s="582" t="s">
        <v>169</v>
      </c>
      <c r="C54" s="583"/>
      <c r="D54" s="583"/>
      <c r="E54" s="583"/>
      <c r="F54" s="583"/>
      <c r="G54" s="583"/>
      <c r="H54" s="294"/>
    </row>
    <row r="55" spans="2:8" s="164" customFormat="1" ht="18.75" hidden="1" customHeight="1" x14ac:dyDescent="0.2">
      <c r="B55" s="582" t="s">
        <v>246</v>
      </c>
      <c r="C55" s="583"/>
      <c r="D55" s="583"/>
      <c r="E55" s="583"/>
      <c r="F55" s="583"/>
      <c r="G55" s="583"/>
      <c r="H55" s="294"/>
    </row>
    <row r="56" spans="2:8" s="164" customFormat="1" ht="15" hidden="1" customHeight="1" x14ac:dyDescent="0.2">
      <c r="B56" s="582" t="s">
        <v>172</v>
      </c>
      <c r="C56" s="583"/>
      <c r="D56" s="583"/>
      <c r="E56" s="583"/>
      <c r="F56" s="583"/>
      <c r="G56" s="583"/>
      <c r="H56" s="294"/>
    </row>
    <row r="57" spans="2:8" s="164" customFormat="1" ht="15" hidden="1" customHeight="1" x14ac:dyDescent="0.2">
      <c r="B57" s="582" t="s">
        <v>173</v>
      </c>
      <c r="C57" s="583"/>
      <c r="D57" s="583"/>
      <c r="E57" s="583"/>
      <c r="F57" s="583"/>
      <c r="G57" s="583"/>
      <c r="H57" s="294"/>
    </row>
    <row r="58" spans="2:8" s="164" customFormat="1" ht="15" hidden="1" customHeight="1" x14ac:dyDescent="0.2">
      <c r="B58" s="582" t="s">
        <v>174</v>
      </c>
      <c r="C58" s="583"/>
      <c r="D58" s="583"/>
      <c r="E58" s="583"/>
      <c r="F58" s="583"/>
      <c r="G58" s="583"/>
      <c r="H58" s="294"/>
    </row>
    <row r="59" spans="2:8" s="164" customFormat="1" ht="18.75" hidden="1" customHeight="1" x14ac:dyDescent="0.2">
      <c r="B59" s="246" t="s">
        <v>330</v>
      </c>
      <c r="C59" s="398"/>
      <c r="D59" s="165"/>
      <c r="E59" s="165"/>
      <c r="F59" s="165"/>
      <c r="G59" s="165"/>
      <c r="H59" s="165"/>
    </row>
    <row r="60" spans="2:8" s="164" customFormat="1" ht="18.75" hidden="1" customHeight="1" x14ac:dyDescent="0.2">
      <c r="B60" s="248" t="s">
        <v>331</v>
      </c>
      <c r="C60" s="399"/>
      <c r="D60" s="166"/>
      <c r="E60" s="166"/>
      <c r="F60" s="166"/>
      <c r="G60" s="166"/>
      <c r="H60" s="166"/>
    </row>
    <row r="61" spans="2:8" s="164" customFormat="1" ht="18.75" hidden="1" customHeight="1" x14ac:dyDescent="0.2">
      <c r="B61" s="248" t="s">
        <v>332</v>
      </c>
      <c r="C61" s="399"/>
      <c r="D61" s="166"/>
      <c r="E61" s="166"/>
      <c r="F61" s="166"/>
      <c r="G61" s="166"/>
      <c r="H61" s="166"/>
    </row>
    <row r="62" spans="2:8" s="164" customFormat="1" ht="18.75" hidden="1" customHeight="1" x14ac:dyDescent="0.2">
      <c r="B62" s="248" t="s">
        <v>333</v>
      </c>
      <c r="C62" s="399"/>
      <c r="D62" s="166"/>
      <c r="E62" s="166"/>
      <c r="F62" s="166"/>
      <c r="G62" s="166"/>
      <c r="H62" s="166"/>
    </row>
    <row r="63" spans="2:8" s="164" customFormat="1" ht="18.75" hidden="1" customHeight="1" x14ac:dyDescent="0.2">
      <c r="B63" s="248" t="s">
        <v>177</v>
      </c>
      <c r="C63" s="399"/>
      <c r="D63" s="166"/>
      <c r="E63" s="166"/>
      <c r="F63" s="166"/>
      <c r="G63" s="166"/>
      <c r="H63" s="166"/>
    </row>
    <row r="64" spans="2:8" s="164" customFormat="1" ht="18.75" hidden="1" customHeight="1" x14ac:dyDescent="0.2">
      <c r="B64" s="248" t="s">
        <v>178</v>
      </c>
      <c r="C64" s="399"/>
      <c r="D64" s="166"/>
      <c r="E64" s="166"/>
      <c r="F64" s="166"/>
      <c r="G64" s="166"/>
      <c r="H64" s="166"/>
    </row>
    <row r="65" spans="2:8" s="164" customFormat="1" hidden="1" x14ac:dyDescent="0.2">
      <c r="B65" s="250"/>
      <c r="C65" s="400"/>
      <c r="D65" s="179"/>
      <c r="E65" s="179"/>
      <c r="F65" s="179"/>
      <c r="G65" s="179"/>
      <c r="H65" s="179"/>
    </row>
    <row r="66" spans="2:8" s="164" customFormat="1" hidden="1" x14ac:dyDescent="0.2">
      <c r="B66" s="252"/>
      <c r="C66" s="401"/>
    </row>
    <row r="67" spans="2:8" ht="14.25" hidden="1" customHeight="1" x14ac:dyDescent="0.2">
      <c r="B67" s="295"/>
      <c r="C67" s="369"/>
      <c r="D67" s="295"/>
      <c r="E67" s="295"/>
      <c r="F67" s="295"/>
      <c r="G67" s="295"/>
      <c r="H67" s="295"/>
    </row>
    <row r="68" spans="2:8" hidden="1" x14ac:dyDescent="0.2"/>
    <row r="69" spans="2:8" hidden="1" x14ac:dyDescent="0.2">
      <c r="B69" s="145"/>
      <c r="C69" s="146"/>
      <c r="D69" s="146"/>
      <c r="E69" s="146"/>
      <c r="F69" s="146"/>
      <c r="G69" s="146"/>
      <c r="H69" s="146"/>
    </row>
    <row r="70" spans="2:8" ht="15" hidden="1" x14ac:dyDescent="0.2">
      <c r="B70" s="167" t="s">
        <v>335</v>
      </c>
      <c r="C70" s="168"/>
      <c r="D70" s="148"/>
      <c r="E70" s="148"/>
      <c r="F70" s="148"/>
      <c r="G70" s="148"/>
      <c r="H70" s="148"/>
    </row>
    <row r="71" spans="2:8" hidden="1" x14ac:dyDescent="0.2">
      <c r="B71" s="150" t="s">
        <v>126</v>
      </c>
      <c r="C71" s="168"/>
      <c r="D71" s="152"/>
      <c r="E71" s="152"/>
      <c r="F71" s="152"/>
      <c r="G71" s="152"/>
      <c r="H71" s="152"/>
    </row>
    <row r="72" spans="2:8" hidden="1" x14ac:dyDescent="0.2">
      <c r="B72" s="298"/>
      <c r="C72" s="590" t="s">
        <v>320</v>
      </c>
      <c r="D72" s="590"/>
      <c r="E72" s="590"/>
      <c r="F72" s="590"/>
      <c r="G72" s="590"/>
      <c r="H72" s="295"/>
    </row>
    <row r="73" spans="2:8" ht="14.25" hidden="1" customHeight="1" x14ac:dyDescent="0.2">
      <c r="B73" s="298"/>
      <c r="C73" s="369" t="s">
        <v>184</v>
      </c>
      <c r="D73" s="104"/>
      <c r="E73" s="104"/>
      <c r="F73" s="104"/>
      <c r="G73" s="104"/>
      <c r="H73" s="104"/>
    </row>
    <row r="74" spans="2:8" ht="15" hidden="1" customHeight="1" thickBot="1" x14ac:dyDescent="0.25">
      <c r="B74" s="299"/>
      <c r="C74" s="371"/>
      <c r="D74" s="371"/>
      <c r="E74" s="296"/>
      <c r="F74" s="296"/>
      <c r="G74" s="296"/>
      <c r="H74" s="296"/>
    </row>
    <row r="75" spans="2:8" ht="42.75" hidden="1" customHeight="1" x14ac:dyDescent="0.2">
      <c r="B75" s="171" t="s">
        <v>88</v>
      </c>
      <c r="C75" s="172" t="s">
        <v>129</v>
      </c>
      <c r="D75" s="373"/>
      <c r="E75" s="373"/>
      <c r="F75" s="373"/>
      <c r="G75" s="373"/>
      <c r="H75" s="373"/>
    </row>
    <row r="76" spans="2:8" ht="15" hidden="1" thickBot="1" x14ac:dyDescent="0.25">
      <c r="B76" s="297"/>
      <c r="C76" s="307" t="s">
        <v>2</v>
      </c>
      <c r="D76" s="154" t="s">
        <v>490</v>
      </c>
      <c r="E76" s="154" t="s">
        <v>490</v>
      </c>
      <c r="F76" s="154" t="s">
        <v>490</v>
      </c>
      <c r="G76" s="154" t="s">
        <v>490</v>
      </c>
      <c r="H76" s="154" t="s">
        <v>490</v>
      </c>
    </row>
    <row r="77" spans="2:8" hidden="1" x14ac:dyDescent="0.2">
      <c r="B77" s="297"/>
      <c r="C77" s="308" t="s">
        <v>487</v>
      </c>
      <c r="D77" s="154">
        <v>500</v>
      </c>
      <c r="E77" s="154">
        <v>500</v>
      </c>
      <c r="F77" s="154">
        <v>500</v>
      </c>
      <c r="G77" s="154">
        <v>500</v>
      </c>
      <c r="H77" s="154">
        <v>500</v>
      </c>
    </row>
    <row r="78" spans="2:8" hidden="1" x14ac:dyDescent="0.2">
      <c r="B78" s="254">
        <v>1</v>
      </c>
      <c r="C78" s="402" t="s">
        <v>336</v>
      </c>
      <c r="D78" s="156">
        <v>12.268093258426967</v>
      </c>
      <c r="E78" s="156">
        <v>11.214544943820226</v>
      </c>
      <c r="F78" s="156">
        <v>12.7411797752809</v>
      </c>
      <c r="G78" s="156">
        <v>14.198202247191011</v>
      </c>
      <c r="H78" s="156">
        <v>8.7126516853932596</v>
      </c>
    </row>
    <row r="79" spans="2:8" hidden="1" x14ac:dyDescent="0.2">
      <c r="B79" s="254">
        <v>2</v>
      </c>
      <c r="C79" s="402" t="s">
        <v>357</v>
      </c>
      <c r="D79" s="156">
        <v>115.66770786516854</v>
      </c>
      <c r="E79" s="156">
        <v>122.57386516853933</v>
      </c>
      <c r="F79" s="156">
        <v>120.62359550561798</v>
      </c>
      <c r="G79" s="156">
        <v>157.65168539325845</v>
      </c>
      <c r="H79" s="156">
        <v>185.06179775280901</v>
      </c>
    </row>
    <row r="80" spans="2:8" hidden="1" x14ac:dyDescent="0.2">
      <c r="B80" s="254">
        <v>3</v>
      </c>
      <c r="C80" s="402" t="s">
        <v>337</v>
      </c>
      <c r="D80" s="156">
        <v>0</v>
      </c>
      <c r="E80" s="156">
        <v>8.8342696629213471E-2</v>
      </c>
      <c r="F80" s="156">
        <v>3.707865168539326E-2</v>
      </c>
      <c r="G80" s="156">
        <v>1.8522471910112359E-2</v>
      </c>
      <c r="H80" s="156">
        <v>0.14606741573033707</v>
      </c>
    </row>
    <row r="81" spans="2:11" hidden="1" x14ac:dyDescent="0.2">
      <c r="B81" s="254">
        <v>4</v>
      </c>
      <c r="C81" s="402" t="s">
        <v>338</v>
      </c>
      <c r="D81" s="156">
        <v>0.79213483146067409</v>
      </c>
      <c r="E81" s="156">
        <v>0.11797752808988764</v>
      </c>
      <c r="F81" s="156">
        <v>0.4044943820224719</v>
      </c>
      <c r="G81" s="156">
        <v>0.10112359550561797</v>
      </c>
      <c r="H81" s="156">
        <v>5.98876404494382</v>
      </c>
    </row>
    <row r="82" spans="2:11" hidden="1" x14ac:dyDescent="0.2">
      <c r="B82" s="254">
        <v>5</v>
      </c>
      <c r="C82" s="402" t="s">
        <v>339</v>
      </c>
      <c r="D82" s="156">
        <v>0.10112359550561797</v>
      </c>
      <c r="E82" s="156">
        <v>6.741573033707865E-2</v>
      </c>
      <c r="F82" s="156">
        <v>6.741573033707865E-2</v>
      </c>
      <c r="G82" s="156">
        <v>0.1348314606741573</v>
      </c>
      <c r="H82" s="156">
        <v>5.0561797752808987E-2</v>
      </c>
    </row>
    <row r="83" spans="2:11" ht="25.5" hidden="1" x14ac:dyDescent="0.2">
      <c r="B83" s="254">
        <v>6</v>
      </c>
      <c r="C83" s="402" t="s">
        <v>340</v>
      </c>
      <c r="D83" s="156">
        <v>0</v>
      </c>
      <c r="E83" s="156">
        <v>0</v>
      </c>
      <c r="F83" s="156">
        <v>0</v>
      </c>
      <c r="G83" s="156">
        <v>0.43117977528089885</v>
      </c>
      <c r="H83" s="156">
        <v>0.6119550561797753</v>
      </c>
    </row>
    <row r="84" spans="2:11" hidden="1" x14ac:dyDescent="0.2">
      <c r="B84" s="254">
        <v>7</v>
      </c>
      <c r="C84" s="402" t="s">
        <v>341</v>
      </c>
      <c r="D84" s="156">
        <v>0</v>
      </c>
      <c r="E84" s="156">
        <v>0.10112359550561797</v>
      </c>
      <c r="F84" s="156">
        <v>9.8876404494382023E-2</v>
      </c>
      <c r="G84" s="156">
        <v>0.12471910112359549</v>
      </c>
      <c r="H84" s="156">
        <v>0.24859550561797755</v>
      </c>
    </row>
    <row r="85" spans="2:11" hidden="1" x14ac:dyDescent="0.2">
      <c r="B85" s="254">
        <v>8</v>
      </c>
      <c r="C85" s="402" t="s">
        <v>342</v>
      </c>
      <c r="D85" s="156">
        <v>0.15955056179775279</v>
      </c>
      <c r="E85" s="156">
        <v>7.9775280898876394E-2</v>
      </c>
      <c r="F85" s="156">
        <v>0.12752808988764044</v>
      </c>
      <c r="G85" s="156">
        <v>0.18426966292134833</v>
      </c>
      <c r="H85" s="156">
        <v>0.15842696629213482</v>
      </c>
    </row>
    <row r="86" spans="2:11" hidden="1" x14ac:dyDescent="0.2">
      <c r="B86" s="254">
        <v>9</v>
      </c>
      <c r="C86" s="402" t="s">
        <v>343</v>
      </c>
      <c r="D86" s="156">
        <v>0.94952808988764048</v>
      </c>
      <c r="E86" s="156">
        <v>1.1128483146067416</v>
      </c>
      <c r="F86" s="156">
        <v>0.75617977528089886</v>
      </c>
      <c r="G86" s="156">
        <v>0</v>
      </c>
      <c r="H86" s="156">
        <v>2.5920561797752808</v>
      </c>
    </row>
    <row r="87" spans="2:11" hidden="1" x14ac:dyDescent="0.2">
      <c r="B87" s="254">
        <v>10</v>
      </c>
      <c r="C87" s="402" t="s">
        <v>356</v>
      </c>
      <c r="D87" s="156">
        <v>9.279337078651686</v>
      </c>
      <c r="E87" s="156">
        <v>7.1166797752808995</v>
      </c>
      <c r="F87" s="156">
        <v>0</v>
      </c>
      <c r="G87" s="156">
        <v>2.253955056179775</v>
      </c>
      <c r="H87" s="156">
        <v>9.193398876404494</v>
      </c>
    </row>
    <row r="88" spans="2:11" ht="25.5" hidden="1" x14ac:dyDescent="0.2">
      <c r="B88" s="254">
        <v>11</v>
      </c>
      <c r="C88" s="402" t="s">
        <v>344</v>
      </c>
      <c r="D88" s="156">
        <v>19.662921348314605</v>
      </c>
      <c r="E88" s="156">
        <v>2.8089887640449436</v>
      </c>
      <c r="F88" s="156">
        <v>0</v>
      </c>
      <c r="G88" s="156">
        <v>16.853932584269664</v>
      </c>
      <c r="H88" s="156">
        <v>0</v>
      </c>
    </row>
    <row r="89" spans="2:11" ht="25.5" hidden="1" x14ac:dyDescent="0.2">
      <c r="B89" s="254">
        <v>12</v>
      </c>
      <c r="C89" s="402" t="s">
        <v>345</v>
      </c>
      <c r="D89" s="156">
        <v>124.1848202247191</v>
      </c>
      <c r="E89" s="156">
        <v>159.57661235955055</v>
      </c>
      <c r="F89" s="156">
        <v>140.74846067415731</v>
      </c>
      <c r="G89" s="156">
        <v>146.23126853932584</v>
      </c>
      <c r="H89" s="156">
        <v>108.63369662921347</v>
      </c>
    </row>
    <row r="90" spans="2:11" hidden="1" x14ac:dyDescent="0.2">
      <c r="B90" s="255"/>
      <c r="C90" s="403" t="s">
        <v>346</v>
      </c>
      <c r="D90" s="178">
        <v>283.06521685393255</v>
      </c>
      <c r="E90" s="178">
        <v>304.85817415730332</v>
      </c>
      <c r="F90" s="178">
        <v>275.60480898876409</v>
      </c>
      <c r="G90" s="178">
        <v>338.18368988764041</v>
      </c>
      <c r="H90" s="178">
        <v>321.39797191011235</v>
      </c>
    </row>
    <row r="91" spans="2:11" hidden="1" x14ac:dyDescent="0.2"/>
    <row r="92" spans="2:11" hidden="1" x14ac:dyDescent="0.2"/>
    <row r="93" spans="2:11" hidden="1" x14ac:dyDescent="0.2">
      <c r="B93" s="145"/>
      <c r="C93" s="146"/>
      <c r="D93" s="146"/>
      <c r="E93" s="146"/>
      <c r="F93" s="146"/>
      <c r="G93" s="146"/>
      <c r="H93" s="146"/>
    </row>
    <row r="94" spans="2:11" ht="15" hidden="1" x14ac:dyDescent="0.2">
      <c r="B94" s="167" t="s">
        <v>348</v>
      </c>
      <c r="C94" s="168"/>
      <c r="D94" s="148"/>
      <c r="E94" s="148"/>
      <c r="F94" s="148"/>
      <c r="G94" s="148"/>
      <c r="H94" s="148"/>
    </row>
    <row r="95" spans="2:11" hidden="1" x14ac:dyDescent="0.2">
      <c r="B95" s="150" t="s">
        <v>126</v>
      </c>
      <c r="C95" s="168"/>
      <c r="D95" s="152"/>
      <c r="E95" s="152"/>
      <c r="F95" s="152"/>
      <c r="G95" s="152"/>
      <c r="H95" s="152"/>
    </row>
    <row r="96" spans="2:11" hidden="1" x14ac:dyDescent="0.2">
      <c r="B96" s="298"/>
      <c r="C96" s="590" t="s">
        <v>320</v>
      </c>
      <c r="D96" s="590"/>
      <c r="E96" s="590"/>
      <c r="F96" s="590"/>
      <c r="G96" s="590"/>
      <c r="H96" s="295"/>
      <c r="J96" s="36">
        <v>995.43</v>
      </c>
      <c r="K96" s="36">
        <v>906.6</v>
      </c>
    </row>
    <row r="97" spans="2:10" ht="14.25" hidden="1" customHeight="1" x14ac:dyDescent="0.2">
      <c r="B97" s="298"/>
      <c r="C97" s="369" t="s">
        <v>184</v>
      </c>
      <c r="D97" s="104"/>
      <c r="E97" s="104"/>
      <c r="F97" s="104"/>
      <c r="G97" s="104"/>
      <c r="H97" s="104"/>
      <c r="J97" s="36">
        <v>1143.29</v>
      </c>
    </row>
    <row r="98" spans="2:10" ht="15" hidden="1" customHeight="1" thickBot="1" x14ac:dyDescent="0.25">
      <c r="B98" s="299"/>
      <c r="C98" s="371"/>
      <c r="D98" s="371"/>
      <c r="E98" s="296"/>
      <c r="F98" s="296"/>
      <c r="G98" s="296"/>
      <c r="H98" s="296"/>
      <c r="J98" s="36">
        <v>1333.56</v>
      </c>
    </row>
    <row r="99" spans="2:10" ht="42.75" hidden="1" customHeight="1" x14ac:dyDescent="0.2">
      <c r="B99" s="171" t="s">
        <v>88</v>
      </c>
      <c r="C99" s="172" t="s">
        <v>129</v>
      </c>
      <c r="D99" s="373"/>
      <c r="E99" s="373"/>
      <c r="F99" s="373"/>
      <c r="G99" s="373"/>
      <c r="H99" s="373"/>
    </row>
    <row r="100" spans="2:10" ht="15" hidden="1" thickBot="1" x14ac:dyDescent="0.25">
      <c r="B100" s="297"/>
      <c r="C100" s="307" t="s">
        <v>2</v>
      </c>
      <c r="D100" s="154" t="s">
        <v>490</v>
      </c>
      <c r="E100" s="154" t="s">
        <v>490</v>
      </c>
      <c r="F100" s="154" t="s">
        <v>490</v>
      </c>
      <c r="G100" s="154" t="s">
        <v>490</v>
      </c>
      <c r="H100" s="154" t="s">
        <v>490</v>
      </c>
    </row>
    <row r="101" spans="2:10" hidden="1" x14ac:dyDescent="0.2">
      <c r="B101" s="297"/>
      <c r="C101" s="308" t="s">
        <v>487</v>
      </c>
      <c r="D101" s="154">
        <v>500</v>
      </c>
      <c r="E101" s="154">
        <v>500</v>
      </c>
      <c r="F101" s="154">
        <v>500</v>
      </c>
      <c r="G101" s="154">
        <v>500</v>
      </c>
      <c r="H101" s="154">
        <v>500</v>
      </c>
    </row>
    <row r="102" spans="2:10" ht="29.25" hidden="1" customHeight="1" x14ac:dyDescent="0.2">
      <c r="B102" s="254">
        <v>1</v>
      </c>
      <c r="C102" s="402" t="s">
        <v>349</v>
      </c>
      <c r="D102" s="156">
        <v>27.910436685393265</v>
      </c>
      <c r="E102" s="156">
        <v>31.839781966292126</v>
      </c>
      <c r="F102" s="156">
        <v>37.155831348314621</v>
      </c>
      <c r="G102" s="156">
        <v>73.390598707865152</v>
      </c>
      <c r="H102" s="156">
        <v>35.029254269662921</v>
      </c>
    </row>
    <row r="103" spans="2:10" ht="25.5" hidden="1" x14ac:dyDescent="0.2">
      <c r="B103" s="254">
        <v>2</v>
      </c>
      <c r="C103" s="402" t="s">
        <v>350</v>
      </c>
      <c r="D103" s="156">
        <v>13.577140000000002</v>
      </c>
      <c r="E103" s="156">
        <v>11.660601123595507</v>
      </c>
      <c r="F103" s="156">
        <v>0</v>
      </c>
      <c r="G103" s="156">
        <v>30.908370786516851</v>
      </c>
      <c r="H103" s="156">
        <v>5.1466292134831457</v>
      </c>
      <c r="J103" s="36">
        <v>3472.2799999999997</v>
      </c>
    </row>
    <row r="104" spans="2:10" hidden="1" x14ac:dyDescent="0.2">
      <c r="B104" s="254">
        <v>3</v>
      </c>
      <c r="C104" s="402" t="s">
        <v>351</v>
      </c>
      <c r="D104" s="156">
        <v>24.288200730337078</v>
      </c>
      <c r="E104" s="156">
        <v>28.276632584269663</v>
      </c>
      <c r="F104" s="156">
        <v>13.960511235955058</v>
      </c>
      <c r="G104" s="156">
        <v>41.226453314606744</v>
      </c>
      <c r="H104" s="156">
        <v>97.06947191011237</v>
      </c>
    </row>
    <row r="105" spans="2:10" ht="25.5" hidden="1" x14ac:dyDescent="0.2">
      <c r="B105" s="254">
        <v>4</v>
      </c>
      <c r="C105" s="402" t="s">
        <v>352</v>
      </c>
      <c r="D105" s="156">
        <v>4.9323764044943808</v>
      </c>
      <c r="E105" s="156">
        <v>1.5698370786516853</v>
      </c>
      <c r="F105" s="156">
        <v>165.59805056179775</v>
      </c>
      <c r="G105" s="156">
        <v>0</v>
      </c>
      <c r="H105" s="156">
        <v>31.017415730337078</v>
      </c>
    </row>
    <row r="106" spans="2:10" ht="25.5" hidden="1" x14ac:dyDescent="0.2">
      <c r="B106" s="254">
        <v>5</v>
      </c>
      <c r="C106" s="402" t="s">
        <v>353</v>
      </c>
      <c r="D106" s="156">
        <v>437.39204994382027</v>
      </c>
      <c r="E106" s="156">
        <v>225.56381460674154</v>
      </c>
      <c r="F106" s="156">
        <v>0</v>
      </c>
      <c r="G106" s="156">
        <v>0</v>
      </c>
      <c r="H106" s="156">
        <v>0</v>
      </c>
    </row>
    <row r="107" spans="2:10" hidden="1" x14ac:dyDescent="0.2">
      <c r="B107" s="254">
        <v>6</v>
      </c>
      <c r="C107" s="402" t="s">
        <v>355</v>
      </c>
      <c r="D107" s="156">
        <v>7.8998483146067429</v>
      </c>
      <c r="E107" s="156">
        <v>13.611938202247192</v>
      </c>
      <c r="F107" s="156">
        <v>14.213286516853934</v>
      </c>
      <c r="G107" s="156">
        <v>15.738308988764047</v>
      </c>
      <c r="H107" s="156">
        <v>0</v>
      </c>
    </row>
    <row r="108" spans="2:10" hidden="1" x14ac:dyDescent="0.2">
      <c r="B108" s="254">
        <v>7</v>
      </c>
      <c r="C108" s="402" t="s">
        <v>354</v>
      </c>
      <c r="D108" s="156">
        <v>13.486960674157302</v>
      </c>
      <c r="E108" s="156">
        <v>0</v>
      </c>
      <c r="F108" s="156">
        <v>0</v>
      </c>
      <c r="G108" s="156">
        <v>0</v>
      </c>
      <c r="H108" s="156">
        <v>0</v>
      </c>
    </row>
    <row r="109" spans="2:10" hidden="1" x14ac:dyDescent="0.2">
      <c r="B109" s="254"/>
      <c r="C109" s="403" t="s">
        <v>215</v>
      </c>
      <c r="D109" s="256">
        <v>529.48701275280905</v>
      </c>
      <c r="E109" s="256">
        <v>312.52260556179772</v>
      </c>
      <c r="F109" s="256">
        <v>230.92767966292138</v>
      </c>
      <c r="G109" s="256">
        <v>161.26373179775283</v>
      </c>
      <c r="H109" s="256">
        <v>168.26277112359548</v>
      </c>
    </row>
    <row r="111" spans="2:10" ht="30" customHeight="1" x14ac:dyDescent="0.2">
      <c r="B111" s="653" t="s">
        <v>533</v>
      </c>
      <c r="C111" s="653"/>
      <c r="D111" s="653"/>
      <c r="E111" s="653"/>
      <c r="F111" s="653"/>
      <c r="G111" s="653"/>
      <c r="H111" s="653"/>
    </row>
  </sheetData>
  <mergeCells count="12">
    <mergeCell ref="B111:H111"/>
    <mergeCell ref="C6:G6"/>
    <mergeCell ref="B51:G51"/>
    <mergeCell ref="B52:G52"/>
    <mergeCell ref="B53:G53"/>
    <mergeCell ref="C96:G96"/>
    <mergeCell ref="B54:G54"/>
    <mergeCell ref="B55:G55"/>
    <mergeCell ref="B56:G56"/>
    <mergeCell ref="B57:G57"/>
    <mergeCell ref="B58:G58"/>
    <mergeCell ref="C72:G72"/>
  </mergeCells>
  <printOptions horizontalCentered="1"/>
  <pageMargins left="0.11811023622047245" right="0.11811023622047245" top="0.55118110236220474" bottom="0.55118110236220474" header="0.31496062992125984" footer="0.31496062992125984"/>
  <pageSetup paperSize="5" scale="93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63"/>
  <sheetViews>
    <sheetView showGridLines="0" workbookViewId="0">
      <selection activeCell="C13" sqref="C13"/>
    </sheetView>
  </sheetViews>
  <sheetFormatPr defaultRowHeight="15" x14ac:dyDescent="0.25"/>
  <cols>
    <col min="3" max="3" width="39.140625" customWidth="1"/>
  </cols>
  <sheetData>
    <row r="1" spans="2:9" ht="15.75" thickBot="1" x14ac:dyDescent="0.3"/>
    <row r="2" spans="2:9" x14ac:dyDescent="0.25">
      <c r="B2" s="116"/>
      <c r="C2" s="26"/>
      <c r="D2" s="26"/>
      <c r="E2" s="26"/>
      <c r="F2" s="26"/>
      <c r="G2" s="674" t="s">
        <v>486</v>
      </c>
      <c r="H2" s="674"/>
      <c r="I2" s="675"/>
    </row>
    <row r="3" spans="2:9" x14ac:dyDescent="0.25">
      <c r="B3" s="676" t="s">
        <v>253</v>
      </c>
      <c r="C3" s="677"/>
      <c r="D3" s="677"/>
      <c r="E3" s="677"/>
      <c r="F3" s="677"/>
      <c r="G3" s="677"/>
      <c r="H3" s="677"/>
      <c r="I3" s="678"/>
    </row>
    <row r="4" spans="2:9" ht="15.75" x14ac:dyDescent="0.25">
      <c r="B4" s="106"/>
      <c r="C4" s="679" t="s">
        <v>127</v>
      </c>
      <c r="D4" s="679"/>
      <c r="E4" s="679"/>
      <c r="F4" s="107"/>
      <c r="G4" s="680"/>
      <c r="H4" s="680"/>
      <c r="I4" s="681"/>
    </row>
    <row r="5" spans="2:9" ht="16.5" thickBot="1" x14ac:dyDescent="0.3">
      <c r="B5" s="117"/>
      <c r="C5" s="682"/>
      <c r="D5" s="682"/>
      <c r="E5" s="682"/>
      <c r="F5" s="118"/>
      <c r="G5" s="683" t="s">
        <v>254</v>
      </c>
      <c r="H5" s="683"/>
      <c r="I5" s="684"/>
    </row>
    <row r="6" spans="2:9" ht="15.75" thickBot="1" x14ac:dyDescent="0.3">
      <c r="B6" s="119" t="s">
        <v>88</v>
      </c>
      <c r="C6" s="120" t="s">
        <v>129</v>
      </c>
      <c r="D6" s="121" t="s">
        <v>255</v>
      </c>
      <c r="E6" s="122" t="s">
        <v>3</v>
      </c>
      <c r="F6" s="122" t="s">
        <v>4</v>
      </c>
      <c r="G6" s="123" t="s">
        <v>5</v>
      </c>
      <c r="H6" s="122" t="s">
        <v>6</v>
      </c>
      <c r="I6" s="123" t="s">
        <v>0</v>
      </c>
    </row>
    <row r="7" spans="2:9" ht="16.5" thickBot="1" x14ac:dyDescent="0.3">
      <c r="B7" s="124">
        <v>1</v>
      </c>
      <c r="C7" s="125">
        <v>2</v>
      </c>
      <c r="D7" s="111"/>
      <c r="E7" s="120">
        <v>3</v>
      </c>
      <c r="F7" s="120">
        <v>4</v>
      </c>
      <c r="G7" s="120">
        <v>5</v>
      </c>
      <c r="H7" s="120">
        <v>6</v>
      </c>
      <c r="I7" s="120">
        <v>7</v>
      </c>
    </row>
    <row r="8" spans="2:9" ht="26.25" thickBot="1" x14ac:dyDescent="0.3">
      <c r="B8" s="126" t="s">
        <v>130</v>
      </c>
      <c r="C8" s="127" t="s">
        <v>256</v>
      </c>
      <c r="D8" s="111"/>
      <c r="E8" s="111"/>
      <c r="F8" s="111"/>
      <c r="G8" s="111"/>
      <c r="H8" s="111"/>
      <c r="I8" s="111"/>
    </row>
    <row r="9" spans="2:9" ht="16.5" thickBot="1" x14ac:dyDescent="0.3">
      <c r="B9" s="124">
        <v>1</v>
      </c>
      <c r="C9" s="121" t="s">
        <v>257</v>
      </c>
      <c r="D9" s="111"/>
      <c r="E9" s="111"/>
      <c r="F9" s="111"/>
      <c r="G9" s="111"/>
      <c r="H9" s="111"/>
      <c r="I9" s="111"/>
    </row>
    <row r="10" spans="2:9" ht="16.5" thickBot="1" x14ac:dyDescent="0.3">
      <c r="B10" s="128" t="s">
        <v>258</v>
      </c>
      <c r="C10" s="121" t="s">
        <v>151</v>
      </c>
      <c r="D10" s="111"/>
      <c r="E10" s="111"/>
      <c r="F10" s="111"/>
      <c r="G10" s="111"/>
      <c r="H10" s="111"/>
      <c r="I10" s="111"/>
    </row>
    <row r="11" spans="2:9" ht="16.5" thickBot="1" x14ac:dyDescent="0.3">
      <c r="B11" s="128">
        <v>1.2</v>
      </c>
      <c r="C11" s="121" t="s">
        <v>152</v>
      </c>
      <c r="D11" s="111"/>
      <c r="E11" s="111"/>
      <c r="F11" s="111"/>
      <c r="G11" s="111"/>
      <c r="H11" s="111"/>
      <c r="I11" s="111"/>
    </row>
    <row r="12" spans="2:9" ht="16.5" thickBot="1" x14ac:dyDescent="0.3">
      <c r="B12" s="128">
        <v>1.3</v>
      </c>
      <c r="C12" s="121" t="s">
        <v>153</v>
      </c>
      <c r="D12" s="111"/>
      <c r="E12" s="111"/>
      <c r="F12" s="111"/>
      <c r="G12" s="111"/>
      <c r="H12" s="111"/>
      <c r="I12" s="111"/>
    </row>
    <row r="13" spans="2:9" ht="16.5" thickBot="1" x14ac:dyDescent="0.3">
      <c r="B13" s="128">
        <v>1.4</v>
      </c>
      <c r="C13" s="121" t="s">
        <v>154</v>
      </c>
      <c r="D13" s="111"/>
      <c r="E13" s="111"/>
      <c r="F13" s="111"/>
      <c r="G13" s="111"/>
      <c r="H13" s="111"/>
      <c r="I13" s="111"/>
    </row>
    <row r="14" spans="2:9" ht="16.5" thickBot="1" x14ac:dyDescent="0.3">
      <c r="B14" s="128">
        <v>1.5</v>
      </c>
      <c r="C14" s="121" t="s">
        <v>155</v>
      </c>
      <c r="D14" s="111"/>
      <c r="E14" s="111"/>
      <c r="F14" s="111"/>
      <c r="G14" s="111"/>
      <c r="H14" s="111"/>
      <c r="I14" s="111"/>
    </row>
    <row r="15" spans="2:9" ht="16.5" thickBot="1" x14ac:dyDescent="0.3">
      <c r="B15" s="128">
        <v>1.6</v>
      </c>
      <c r="C15" s="121" t="s">
        <v>259</v>
      </c>
      <c r="D15" s="111"/>
      <c r="E15" s="111"/>
      <c r="F15" s="111"/>
      <c r="G15" s="111"/>
      <c r="H15" s="111"/>
      <c r="I15" s="111"/>
    </row>
    <row r="16" spans="2:9" ht="16.5" thickBot="1" x14ac:dyDescent="0.3">
      <c r="B16" s="124">
        <v>2</v>
      </c>
      <c r="C16" s="121" t="s">
        <v>260</v>
      </c>
      <c r="D16" s="111"/>
      <c r="E16" s="111"/>
      <c r="F16" s="111"/>
      <c r="G16" s="111"/>
      <c r="H16" s="111"/>
      <c r="I16" s="111"/>
    </row>
    <row r="17" spans="2:9" ht="16.5" thickBot="1" x14ac:dyDescent="0.3">
      <c r="B17" s="128">
        <v>2.1</v>
      </c>
      <c r="C17" s="121" t="s">
        <v>261</v>
      </c>
      <c r="D17" s="111"/>
      <c r="E17" s="111"/>
      <c r="F17" s="111"/>
      <c r="G17" s="111"/>
      <c r="H17" s="111"/>
      <c r="I17" s="111"/>
    </row>
    <row r="18" spans="2:9" ht="16.5" thickBot="1" x14ac:dyDescent="0.3">
      <c r="B18" s="128">
        <v>2.2000000000000002</v>
      </c>
      <c r="C18" s="121" t="s">
        <v>262</v>
      </c>
      <c r="D18" s="111"/>
      <c r="E18" s="111"/>
      <c r="F18" s="111"/>
      <c r="G18" s="111"/>
      <c r="H18" s="111"/>
      <c r="I18" s="111"/>
    </row>
    <row r="19" spans="2:9" ht="16.5" thickBot="1" x14ac:dyDescent="0.3">
      <c r="B19" s="128">
        <v>2.2999999999999998</v>
      </c>
      <c r="C19" s="121" t="s">
        <v>263</v>
      </c>
      <c r="D19" s="111"/>
      <c r="E19" s="111"/>
      <c r="F19" s="111"/>
      <c r="G19" s="111"/>
      <c r="H19" s="111"/>
      <c r="I19" s="111"/>
    </row>
    <row r="20" spans="2:9" ht="16.5" thickBot="1" x14ac:dyDescent="0.3">
      <c r="B20" s="128">
        <v>2.4</v>
      </c>
      <c r="C20" s="121" t="s">
        <v>264</v>
      </c>
      <c r="D20" s="111"/>
      <c r="E20" s="111"/>
      <c r="F20" s="111"/>
      <c r="G20" s="111"/>
      <c r="H20" s="111"/>
      <c r="I20" s="111"/>
    </row>
    <row r="21" spans="2:9" ht="16.5" thickBot="1" x14ac:dyDescent="0.3">
      <c r="B21" s="128">
        <v>2.5</v>
      </c>
      <c r="C21" s="121" t="s">
        <v>140</v>
      </c>
      <c r="D21" s="111"/>
      <c r="E21" s="111"/>
      <c r="F21" s="111"/>
      <c r="G21" s="111"/>
      <c r="H21" s="111"/>
      <c r="I21" s="111"/>
    </row>
    <row r="22" spans="2:9" ht="16.5" thickBot="1" x14ac:dyDescent="0.3">
      <c r="B22" s="128">
        <v>2.6</v>
      </c>
      <c r="C22" s="121" t="s">
        <v>162</v>
      </c>
      <c r="D22" s="111"/>
      <c r="E22" s="111"/>
      <c r="F22" s="111"/>
      <c r="G22" s="111"/>
      <c r="H22" s="111"/>
      <c r="I22" s="111"/>
    </row>
    <row r="23" spans="2:9" ht="16.5" thickBot="1" x14ac:dyDescent="0.3">
      <c r="B23" s="112"/>
      <c r="C23" s="121" t="s">
        <v>265</v>
      </c>
      <c r="D23" s="111"/>
      <c r="E23" s="111"/>
      <c r="F23" s="111"/>
      <c r="G23" s="111"/>
      <c r="H23" s="111"/>
      <c r="I23" s="111"/>
    </row>
    <row r="24" spans="2:9" ht="16.5" thickBot="1" x14ac:dyDescent="0.3">
      <c r="B24" s="124">
        <v>3</v>
      </c>
      <c r="C24" s="121" t="s">
        <v>234</v>
      </c>
      <c r="D24" s="111"/>
      <c r="E24" s="111"/>
      <c r="F24" s="111"/>
      <c r="G24" s="111"/>
      <c r="H24" s="111"/>
      <c r="I24" s="111"/>
    </row>
    <row r="25" spans="2:9" ht="16.5" thickBot="1" x14ac:dyDescent="0.3">
      <c r="B25" s="124">
        <v>4</v>
      </c>
      <c r="C25" s="121" t="s">
        <v>235</v>
      </c>
      <c r="D25" s="111"/>
      <c r="E25" s="111"/>
      <c r="F25" s="111"/>
      <c r="G25" s="111"/>
      <c r="H25" s="111"/>
      <c r="I25" s="111"/>
    </row>
    <row r="26" spans="2:9" ht="16.5" thickBot="1" x14ac:dyDescent="0.3">
      <c r="B26" s="124">
        <v>5</v>
      </c>
      <c r="C26" s="121" t="s">
        <v>159</v>
      </c>
      <c r="D26" s="111"/>
      <c r="E26" s="111"/>
      <c r="F26" s="111"/>
      <c r="G26" s="111"/>
      <c r="H26" s="111"/>
      <c r="I26" s="111"/>
    </row>
    <row r="27" spans="2:9" ht="16.5" thickBot="1" x14ac:dyDescent="0.3">
      <c r="B27" s="124">
        <v>6</v>
      </c>
      <c r="C27" s="121" t="s">
        <v>266</v>
      </c>
      <c r="D27" s="111"/>
      <c r="E27" s="111"/>
      <c r="F27" s="111"/>
      <c r="G27" s="111"/>
      <c r="H27" s="111"/>
      <c r="I27" s="111"/>
    </row>
    <row r="28" spans="2:9" ht="16.5" thickBot="1" x14ac:dyDescent="0.3">
      <c r="B28" s="124">
        <v>7</v>
      </c>
      <c r="C28" s="121" t="s">
        <v>267</v>
      </c>
      <c r="D28" s="111"/>
      <c r="E28" s="111"/>
      <c r="F28" s="111"/>
      <c r="G28" s="111"/>
      <c r="H28" s="111"/>
      <c r="I28" s="111"/>
    </row>
    <row r="29" spans="2:9" ht="16.5" thickBot="1" x14ac:dyDescent="0.3">
      <c r="B29" s="124">
        <v>8</v>
      </c>
      <c r="C29" s="121" t="s">
        <v>268</v>
      </c>
      <c r="D29" s="111"/>
      <c r="E29" s="111"/>
      <c r="F29" s="111"/>
      <c r="G29" s="111"/>
      <c r="H29" s="111"/>
      <c r="I29" s="111"/>
    </row>
    <row r="30" spans="2:9" ht="16.5" thickBot="1" x14ac:dyDescent="0.3">
      <c r="B30" s="124">
        <v>9</v>
      </c>
      <c r="C30" s="121" t="s">
        <v>269</v>
      </c>
      <c r="D30" s="111"/>
      <c r="E30" s="111"/>
      <c r="F30" s="111"/>
      <c r="G30" s="111"/>
      <c r="H30" s="111"/>
      <c r="I30" s="111"/>
    </row>
    <row r="31" spans="2:9" ht="16.5" thickBot="1" x14ac:dyDescent="0.3">
      <c r="B31" s="112"/>
      <c r="C31" s="111"/>
      <c r="D31" s="111"/>
      <c r="E31" s="111"/>
      <c r="F31" s="111"/>
      <c r="G31" s="111"/>
      <c r="H31" s="111"/>
      <c r="I31" s="111"/>
    </row>
    <row r="32" spans="2:9" ht="16.5" thickBot="1" x14ac:dyDescent="0.3">
      <c r="B32" s="128" t="s">
        <v>247</v>
      </c>
      <c r="C32" s="121" t="s">
        <v>270</v>
      </c>
      <c r="D32" s="111"/>
      <c r="E32" s="111"/>
      <c r="F32" s="111"/>
      <c r="G32" s="111"/>
      <c r="H32" s="111"/>
      <c r="I32" s="111"/>
    </row>
    <row r="33" spans="2:9" ht="16.5" thickBot="1" x14ac:dyDescent="0.3">
      <c r="B33" s="112"/>
      <c r="C33" s="111"/>
      <c r="D33" s="111"/>
      <c r="E33" s="111"/>
      <c r="F33" s="111"/>
      <c r="G33" s="111"/>
      <c r="H33" s="111"/>
      <c r="I33" s="111"/>
    </row>
    <row r="34" spans="2:9" ht="16.5" thickBot="1" x14ac:dyDescent="0.3">
      <c r="B34" s="124">
        <v>1</v>
      </c>
      <c r="C34" s="121" t="s">
        <v>271</v>
      </c>
      <c r="D34" s="111"/>
      <c r="E34" s="111"/>
      <c r="F34" s="111"/>
      <c r="G34" s="111"/>
      <c r="H34" s="111"/>
      <c r="I34" s="111"/>
    </row>
    <row r="35" spans="2:9" ht="15" customHeight="1" thickBot="1" x14ac:dyDescent="0.3">
      <c r="B35" s="660">
        <v>2</v>
      </c>
      <c r="C35" s="129" t="s">
        <v>272</v>
      </c>
      <c r="D35" s="111"/>
      <c r="E35" s="111"/>
      <c r="F35" s="111"/>
      <c r="G35" s="111"/>
      <c r="H35" s="111"/>
      <c r="I35" s="111"/>
    </row>
    <row r="36" spans="2:9" ht="15.75" customHeight="1" thickBot="1" x14ac:dyDescent="0.3">
      <c r="B36" s="661"/>
      <c r="C36" s="121" t="s">
        <v>273</v>
      </c>
      <c r="D36" s="111"/>
      <c r="E36" s="111"/>
      <c r="F36" s="111"/>
      <c r="G36" s="111"/>
      <c r="H36" s="111"/>
      <c r="I36" s="111"/>
    </row>
    <row r="37" spans="2:9" ht="16.5" thickBot="1" x14ac:dyDescent="0.3">
      <c r="B37" s="124">
        <v>3</v>
      </c>
      <c r="C37" s="121" t="s">
        <v>274</v>
      </c>
      <c r="D37" s="111"/>
      <c r="E37" s="111"/>
      <c r="F37" s="111"/>
      <c r="G37" s="111"/>
      <c r="H37" s="111"/>
      <c r="I37" s="111"/>
    </row>
    <row r="38" spans="2:9" ht="16.5" thickBot="1" x14ac:dyDescent="0.3">
      <c r="B38" s="124">
        <v>4</v>
      </c>
      <c r="C38" s="121" t="s">
        <v>275</v>
      </c>
      <c r="D38" s="111"/>
      <c r="E38" s="111"/>
      <c r="F38" s="111"/>
      <c r="G38" s="111"/>
      <c r="H38" s="111"/>
      <c r="I38" s="111"/>
    </row>
    <row r="39" spans="2:9" ht="16.5" thickBot="1" x14ac:dyDescent="0.3">
      <c r="B39" s="124">
        <v>5</v>
      </c>
      <c r="C39" s="121" t="s">
        <v>276</v>
      </c>
      <c r="D39" s="111"/>
      <c r="E39" s="111"/>
      <c r="F39" s="111"/>
      <c r="G39" s="111"/>
      <c r="H39" s="111"/>
      <c r="I39" s="111"/>
    </row>
    <row r="40" spans="2:9" ht="16.5" thickBot="1" x14ac:dyDescent="0.3">
      <c r="B40" s="124">
        <v>6</v>
      </c>
      <c r="C40" s="129" t="s">
        <v>277</v>
      </c>
      <c r="D40" s="111"/>
      <c r="E40" s="111"/>
      <c r="F40" s="111"/>
      <c r="G40" s="111"/>
      <c r="H40" s="111"/>
      <c r="I40" s="111"/>
    </row>
    <row r="41" spans="2:9" ht="64.5" thickBot="1" x14ac:dyDescent="0.3">
      <c r="B41" s="130"/>
      <c r="C41" s="131" t="s">
        <v>278</v>
      </c>
      <c r="D41" s="662"/>
      <c r="E41" s="662"/>
      <c r="F41" s="662"/>
      <c r="G41" s="662"/>
      <c r="H41" s="662"/>
      <c r="I41" s="663"/>
    </row>
    <row r="42" spans="2:9" ht="66" customHeight="1" thickBot="1" x14ac:dyDescent="0.3">
      <c r="B42" s="132" t="s">
        <v>248</v>
      </c>
      <c r="C42" s="127" t="s">
        <v>279</v>
      </c>
      <c r="D42" s="662"/>
      <c r="E42" s="662"/>
      <c r="F42" s="662"/>
      <c r="G42" s="662"/>
      <c r="H42" s="662"/>
      <c r="I42" s="663"/>
    </row>
    <row r="43" spans="2:9" ht="15" customHeight="1" thickBot="1" x14ac:dyDescent="0.3">
      <c r="B43" s="664">
        <v>1</v>
      </c>
      <c r="C43" s="133" t="s">
        <v>280</v>
      </c>
      <c r="D43" s="111"/>
      <c r="E43" s="111"/>
      <c r="F43" s="111"/>
      <c r="G43" s="111"/>
      <c r="H43" s="111"/>
      <c r="I43" s="111"/>
    </row>
    <row r="44" spans="2:9" ht="15.75" customHeight="1" thickBot="1" x14ac:dyDescent="0.3">
      <c r="B44" s="665"/>
      <c r="C44" s="134" t="s">
        <v>281</v>
      </c>
      <c r="D44" s="111"/>
      <c r="E44" s="111"/>
      <c r="F44" s="111"/>
      <c r="G44" s="111"/>
      <c r="H44" s="111"/>
      <c r="I44" s="111"/>
    </row>
    <row r="45" spans="2:9" x14ac:dyDescent="0.25">
      <c r="B45" s="660">
        <v>2</v>
      </c>
      <c r="C45" s="129" t="s">
        <v>282</v>
      </c>
      <c r="D45" s="666"/>
      <c r="E45" s="667"/>
      <c r="F45" s="668"/>
      <c r="G45" s="672"/>
      <c r="H45" s="672"/>
      <c r="I45" s="672"/>
    </row>
    <row r="46" spans="2:9" ht="15.75" thickBot="1" x14ac:dyDescent="0.3">
      <c r="B46" s="661"/>
      <c r="C46" s="121" t="s">
        <v>283</v>
      </c>
      <c r="D46" s="669"/>
      <c r="E46" s="670"/>
      <c r="F46" s="671"/>
      <c r="G46" s="673"/>
      <c r="H46" s="673"/>
      <c r="I46" s="673"/>
    </row>
    <row r="48" spans="2:9" x14ac:dyDescent="0.25">
      <c r="B48" s="113" t="s">
        <v>205</v>
      </c>
    </row>
    <row r="49" spans="2:9" x14ac:dyDescent="0.25">
      <c r="B49" s="114" t="s">
        <v>236</v>
      </c>
    </row>
    <row r="50" spans="2:9" x14ac:dyDescent="0.25">
      <c r="B50" s="114" t="s">
        <v>237</v>
      </c>
    </row>
    <row r="51" spans="2:9" x14ac:dyDescent="0.25">
      <c r="B51" s="113" t="s">
        <v>238</v>
      </c>
    </row>
    <row r="52" spans="2:9" x14ac:dyDescent="0.25">
      <c r="B52" s="135" t="s">
        <v>239</v>
      </c>
    </row>
    <row r="53" spans="2:9" x14ac:dyDescent="0.25">
      <c r="B53" s="135" t="s">
        <v>240</v>
      </c>
    </row>
    <row r="54" spans="2:9" x14ac:dyDescent="0.25">
      <c r="B54" s="654" t="s">
        <v>241</v>
      </c>
      <c r="C54" s="654"/>
      <c r="D54" s="654"/>
      <c r="E54" s="654"/>
      <c r="F54" s="654"/>
      <c r="G54" s="654"/>
      <c r="H54" s="654"/>
      <c r="I54" s="654"/>
    </row>
    <row r="55" spans="2:9" x14ac:dyDescent="0.25">
      <c r="B55" s="654"/>
      <c r="C55" s="654"/>
      <c r="D55" s="654"/>
      <c r="E55" s="654"/>
      <c r="F55" s="654"/>
      <c r="G55" s="654"/>
      <c r="H55" s="654"/>
      <c r="I55" s="654"/>
    </row>
    <row r="56" spans="2:9" ht="15.75" thickBot="1" x14ac:dyDescent="0.3"/>
    <row r="57" spans="2:9" ht="51" x14ac:dyDescent="0.25">
      <c r="B57" s="115" t="s">
        <v>249</v>
      </c>
      <c r="C57" s="34" t="s">
        <v>250</v>
      </c>
      <c r="D57" s="655" t="s">
        <v>251</v>
      </c>
      <c r="E57" s="655"/>
      <c r="F57" s="656" t="s">
        <v>252</v>
      </c>
      <c r="G57" s="657"/>
    </row>
    <row r="58" spans="2:9" ht="15.75" x14ac:dyDescent="0.25">
      <c r="B58" s="108"/>
      <c r="C58" s="108"/>
      <c r="D58" s="658"/>
      <c r="E58" s="659"/>
      <c r="F58" s="494"/>
      <c r="G58" s="496"/>
    </row>
    <row r="60" spans="2:9" x14ac:dyDescent="0.25">
      <c r="B60" s="114" t="s">
        <v>242</v>
      </c>
    </row>
    <row r="61" spans="2:9" x14ac:dyDescent="0.25">
      <c r="B61" s="114" t="s">
        <v>243</v>
      </c>
    </row>
    <row r="62" spans="2:9" x14ac:dyDescent="0.25">
      <c r="B62" s="114" t="s">
        <v>244</v>
      </c>
    </row>
    <row r="63" spans="2:9" x14ac:dyDescent="0.25">
      <c r="B63" s="114" t="s">
        <v>284</v>
      </c>
    </row>
  </sheetData>
  <mergeCells count="20">
    <mergeCell ref="G2:I2"/>
    <mergeCell ref="B3:I3"/>
    <mergeCell ref="C4:E4"/>
    <mergeCell ref="G4:I4"/>
    <mergeCell ref="C5:E5"/>
    <mergeCell ref="G5:I5"/>
    <mergeCell ref="B35:B36"/>
    <mergeCell ref="D41:I41"/>
    <mergeCell ref="D42:I42"/>
    <mergeCell ref="B43:B44"/>
    <mergeCell ref="B45:B46"/>
    <mergeCell ref="D45:F46"/>
    <mergeCell ref="G45:G46"/>
    <mergeCell ref="H45:H46"/>
    <mergeCell ref="I45:I46"/>
    <mergeCell ref="B54:I55"/>
    <mergeCell ref="D57:E57"/>
    <mergeCell ref="F57:G57"/>
    <mergeCell ref="D58:E58"/>
    <mergeCell ref="F58:G58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P66"/>
  <sheetViews>
    <sheetView tabSelected="1" topLeftCell="A3" workbookViewId="0">
      <selection activeCell="B10" sqref="B10"/>
    </sheetView>
  </sheetViews>
  <sheetFormatPr defaultRowHeight="15" x14ac:dyDescent="0.25"/>
  <cols>
    <col min="3" max="3" width="21" customWidth="1"/>
    <col min="6" max="7" width="9.5703125" bestFit="1" customWidth="1"/>
    <col min="14" max="16" width="9.5703125" bestFit="1" customWidth="1"/>
  </cols>
  <sheetData>
    <row r="2" spans="2:16" ht="15.75" x14ac:dyDescent="0.25">
      <c r="P2" s="136" t="s">
        <v>287</v>
      </c>
    </row>
    <row r="3" spans="2:16" ht="15.75" thickBot="1" x14ac:dyDescent="0.3"/>
    <row r="4" spans="2:16" ht="15.75" thickBot="1" x14ac:dyDescent="0.3">
      <c r="B4" s="688" t="s">
        <v>511</v>
      </c>
      <c r="C4" s="689"/>
      <c r="D4" s="689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690"/>
    </row>
    <row r="5" spans="2:16" ht="15.75" thickBot="1" x14ac:dyDescent="0.3">
      <c r="B5" s="688" t="s">
        <v>509</v>
      </c>
      <c r="C5" s="689"/>
      <c r="D5" s="689"/>
      <c r="E5" s="689"/>
      <c r="F5" s="689"/>
      <c r="G5" s="689"/>
      <c r="H5" s="689"/>
      <c r="I5" s="689"/>
      <c r="J5" s="689"/>
      <c r="K5" s="689"/>
      <c r="L5" s="689"/>
      <c r="M5" s="689"/>
      <c r="N5" s="689"/>
      <c r="O5" s="689"/>
      <c r="P5" s="690"/>
    </row>
    <row r="6" spans="2:16" ht="15.75" thickBot="1" x14ac:dyDescent="0.3">
      <c r="B6" s="688" t="s">
        <v>504</v>
      </c>
      <c r="C6" s="689"/>
      <c r="D6" s="689"/>
      <c r="E6" s="689"/>
      <c r="F6" s="689"/>
      <c r="G6" s="689"/>
      <c r="H6" s="689"/>
      <c r="I6" s="689"/>
      <c r="J6" s="689"/>
      <c r="K6" s="689"/>
      <c r="L6" s="689"/>
      <c r="M6" s="689"/>
      <c r="N6" s="689"/>
      <c r="O6" s="689"/>
      <c r="P6" s="690"/>
    </row>
    <row r="7" spans="2:16" ht="15.75" thickBot="1" x14ac:dyDescent="0.3">
      <c r="B7" s="688" t="s">
        <v>505</v>
      </c>
      <c r="C7" s="689"/>
      <c r="D7" s="689"/>
      <c r="E7" s="689"/>
      <c r="F7" s="689"/>
      <c r="G7" s="689"/>
      <c r="H7" s="689"/>
      <c r="I7" s="689"/>
      <c r="J7" s="689"/>
      <c r="K7" s="689"/>
      <c r="L7" s="689"/>
      <c r="M7" s="689"/>
      <c r="N7" s="689"/>
      <c r="O7" s="689"/>
      <c r="P7" s="690"/>
    </row>
    <row r="8" spans="2:16" ht="15.75" thickBot="1" x14ac:dyDescent="0.3">
      <c r="B8" s="688" t="s">
        <v>506</v>
      </c>
      <c r="C8" s="689"/>
      <c r="D8" s="689"/>
      <c r="E8" s="689"/>
      <c r="F8" s="689"/>
      <c r="G8" s="689"/>
      <c r="H8" s="689"/>
      <c r="I8" s="689"/>
      <c r="J8" s="689"/>
      <c r="K8" s="689"/>
      <c r="L8" s="689"/>
      <c r="M8" s="689"/>
      <c r="N8" s="689"/>
      <c r="O8" s="689"/>
      <c r="P8" s="690"/>
    </row>
    <row r="9" spans="2:16" ht="15.75" thickBot="1" x14ac:dyDescent="0.3">
      <c r="B9" s="685" t="s">
        <v>534</v>
      </c>
      <c r="C9" s="686"/>
      <c r="D9" s="686"/>
      <c r="E9" s="686"/>
      <c r="F9" s="686"/>
      <c r="G9" s="686"/>
      <c r="H9" s="686"/>
      <c r="I9" s="686"/>
      <c r="J9" s="686"/>
      <c r="K9" s="686"/>
      <c r="L9" s="686"/>
      <c r="M9" s="686"/>
      <c r="N9" s="686"/>
      <c r="O9" s="686"/>
      <c r="P9" s="687"/>
    </row>
    <row r="10" spans="2:16" ht="15" customHeight="1" thickBot="1" x14ac:dyDescent="0.3">
      <c r="B10" s="137"/>
      <c r="C10" s="110"/>
      <c r="D10" s="138" t="s">
        <v>288</v>
      </c>
      <c r="E10" s="139" t="s">
        <v>289</v>
      </c>
      <c r="F10" s="138" t="s">
        <v>290</v>
      </c>
      <c r="G10" s="138" t="s">
        <v>291</v>
      </c>
      <c r="H10" s="138" t="s">
        <v>292</v>
      </c>
      <c r="I10" s="138" t="s">
        <v>293</v>
      </c>
      <c r="J10" s="138" t="s">
        <v>294</v>
      </c>
      <c r="K10" s="138" t="s">
        <v>295</v>
      </c>
      <c r="L10" s="138" t="s">
        <v>3</v>
      </c>
      <c r="M10" s="138" t="s">
        <v>4</v>
      </c>
      <c r="N10" s="138" t="s">
        <v>5</v>
      </c>
      <c r="O10" s="138" t="s">
        <v>6</v>
      </c>
      <c r="P10" s="140" t="s">
        <v>0</v>
      </c>
    </row>
    <row r="11" spans="2:16" ht="26.25" thickBot="1" x14ac:dyDescent="0.3">
      <c r="B11" s="302">
        <v>1</v>
      </c>
      <c r="C11" s="141" t="s">
        <v>296</v>
      </c>
      <c r="D11" s="109"/>
      <c r="E11" s="109"/>
      <c r="F11" s="314">
        <f>'[2]1.1PAF'!C13</f>
        <v>62.77</v>
      </c>
      <c r="G11" s="314">
        <f>'[2]1.1PAF'!D13</f>
        <v>70.25</v>
      </c>
      <c r="H11" s="314">
        <f>'[2]1.1PAF'!E13</f>
        <v>74.239999999999995</v>
      </c>
      <c r="I11" s="314">
        <f>'[2]1.1PAF'!F13</f>
        <v>64.39</v>
      </c>
      <c r="J11" s="314">
        <f>'[2]1.1PAF'!G13</f>
        <v>77.150000000000006</v>
      </c>
      <c r="K11" s="314">
        <f>'[2]1.1PAF'!H13</f>
        <v>64.290000000000006</v>
      </c>
      <c r="L11" s="314">
        <f>'[2]1.1PAF'!I13</f>
        <v>61.57</v>
      </c>
      <c r="M11" s="314">
        <f>'[2]1.1PAF'!J13</f>
        <v>69.75</v>
      </c>
      <c r="N11" s="314">
        <f>'[2]1.1PAF'!K13</f>
        <v>55.209315068493147</v>
      </c>
      <c r="O11" s="314">
        <f>'[2]1.1PAF'!L13</f>
        <v>79.73</v>
      </c>
      <c r="P11" s="109">
        <v>78.08</v>
      </c>
    </row>
    <row r="12" spans="2:16" ht="16.5" thickBot="1" x14ac:dyDescent="0.3">
      <c r="B12" s="302">
        <v>2</v>
      </c>
      <c r="C12" s="141" t="s">
        <v>297</v>
      </c>
      <c r="D12" s="109"/>
      <c r="E12" s="109"/>
      <c r="F12" s="314">
        <f>'[2]1.2a Unit PLF'!B19</f>
        <v>62.77</v>
      </c>
      <c r="G12" s="314">
        <f>'[2]1.2a Unit PLF'!C19</f>
        <v>70.25</v>
      </c>
      <c r="H12" s="314">
        <f>'[2]1.2a Unit PLF'!D19</f>
        <v>74.239999999999995</v>
      </c>
      <c r="I12" s="314">
        <f>'[2]1.2a Unit PLF'!E19</f>
        <v>64.39</v>
      </c>
      <c r="J12" s="314">
        <f>'[2]1.2a Unit PLF'!F19</f>
        <v>77.150000000000006</v>
      </c>
      <c r="K12" s="314">
        <f>'[2]1.2a Unit PLF'!G19</f>
        <v>64.290000000000006</v>
      </c>
      <c r="L12" s="314">
        <f>'[2]1.2a Unit PLF'!H19</f>
        <v>58.46</v>
      </c>
      <c r="M12" s="314">
        <f>AVERAGE('[2]1.2a Unit PLF'!I19:I21)</f>
        <v>57.963333333333331</v>
      </c>
      <c r="N12" s="314">
        <f>AVERAGE('[2]1.2a Unit PLF'!J19:J21)</f>
        <v>50.896666666666668</v>
      </c>
      <c r="O12" s="314">
        <f>AVERAGE('[2]1.2a Unit PLF'!K19:K21)</f>
        <v>64.55</v>
      </c>
      <c r="P12" s="109"/>
    </row>
    <row r="13" spans="2:16" ht="16.5" thickBot="1" x14ac:dyDescent="0.3">
      <c r="B13" s="302">
        <v>3</v>
      </c>
      <c r="C13" s="141" t="s">
        <v>298</v>
      </c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</row>
    <row r="14" spans="2:16" ht="16.5" thickBot="1" x14ac:dyDescent="0.3">
      <c r="B14" s="302">
        <v>4</v>
      </c>
      <c r="C14" s="141" t="s">
        <v>299</v>
      </c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</row>
    <row r="15" spans="2:16" ht="16.5" thickBot="1" x14ac:dyDescent="0.3">
      <c r="B15" s="302">
        <v>5</v>
      </c>
      <c r="C15" s="141" t="s">
        <v>300</v>
      </c>
      <c r="D15" s="109"/>
      <c r="E15" s="109"/>
      <c r="F15" s="109">
        <f>'[2]1.5 Net Energy'!C152</f>
        <v>1897.8600000000001</v>
      </c>
      <c r="G15" s="109">
        <f>'[2]1.5 Net Energy'!D152</f>
        <v>2123.8900000000003</v>
      </c>
      <c r="H15" s="109">
        <f>'[2]1.5 Net Energy'!E152</f>
        <v>2244.7349999999997</v>
      </c>
      <c r="I15" s="109">
        <f>'[2]1.5 Net Energy'!F152</f>
        <v>1946.933</v>
      </c>
      <c r="J15" s="109">
        <f>'[2]1.5 Net Energy'!G152</f>
        <v>2332.7269999999999</v>
      </c>
      <c r="K15" s="109">
        <f>'[2]1.5 Net Energy'!H152</f>
        <v>1943.691</v>
      </c>
      <c r="L15" s="109">
        <f>'[2]1.5 Net Energy'!I152</f>
        <v>1767.3980000000001</v>
      </c>
      <c r="M15" s="109">
        <f>'[2]1.5 Net Energy'!J152</f>
        <v>1779.9694530000002</v>
      </c>
      <c r="N15" s="109">
        <f>'[2]1.5 Net Energy'!K152</f>
        <v>1561.710495</v>
      </c>
      <c r="O15" s="109">
        <f>'[2]1.5 Net Energy'!L152</f>
        <v>1993.2838849999998</v>
      </c>
      <c r="P15" s="109">
        <v>1705.26</v>
      </c>
    </row>
    <row r="16" spans="2:16" ht="25.5" x14ac:dyDescent="0.25">
      <c r="B16" s="426">
        <v>6</v>
      </c>
      <c r="C16" s="316" t="s">
        <v>522</v>
      </c>
      <c r="D16" s="393"/>
      <c r="E16" s="393"/>
      <c r="F16" s="393"/>
      <c r="G16" s="393"/>
      <c r="H16" s="393"/>
      <c r="I16" s="393"/>
      <c r="J16" s="393"/>
      <c r="K16" s="393"/>
      <c r="L16" s="3"/>
      <c r="M16" s="3"/>
      <c r="N16" s="3"/>
      <c r="O16" s="3"/>
      <c r="P16" s="3"/>
    </row>
    <row r="17" spans="2:16" ht="15.75" x14ac:dyDescent="0.25">
      <c r="B17" s="426">
        <v>7</v>
      </c>
      <c r="C17" s="316" t="s">
        <v>301</v>
      </c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</row>
    <row r="18" spans="2:16" ht="25.5" x14ac:dyDescent="0.25">
      <c r="B18" s="426">
        <v>8</v>
      </c>
      <c r="C18" s="316" t="s">
        <v>523</v>
      </c>
      <c r="D18" s="393"/>
      <c r="E18" s="393"/>
      <c r="F18" s="393"/>
      <c r="G18" s="393"/>
      <c r="H18" s="393"/>
      <c r="I18" s="393"/>
      <c r="J18" s="393"/>
      <c r="K18" s="393"/>
      <c r="L18" s="393"/>
      <c r="M18" s="393"/>
      <c r="N18" s="393"/>
      <c r="O18" s="393"/>
      <c r="P18" s="393"/>
    </row>
    <row r="19" spans="2:16" ht="25.5" x14ac:dyDescent="0.25">
      <c r="B19" s="426">
        <v>9</v>
      </c>
      <c r="C19" s="316" t="s">
        <v>524</v>
      </c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3"/>
      <c r="P19" s="393"/>
    </row>
    <row r="20" spans="2:16" ht="25.5" x14ac:dyDescent="0.25">
      <c r="B20" s="316">
        <v>10</v>
      </c>
      <c r="C20" s="316" t="s">
        <v>525</v>
      </c>
      <c r="D20" s="393"/>
      <c r="E20" s="393"/>
      <c r="F20" s="393"/>
      <c r="G20" s="393"/>
      <c r="H20" s="393"/>
      <c r="I20" s="393"/>
      <c r="J20" s="393"/>
      <c r="K20" s="393"/>
      <c r="L20" s="393"/>
      <c r="M20" s="393"/>
      <c r="N20" s="393"/>
      <c r="O20" s="393"/>
      <c r="P20" s="393"/>
    </row>
    <row r="21" spans="2:16" ht="51" x14ac:dyDescent="0.25">
      <c r="B21" s="316">
        <v>11</v>
      </c>
      <c r="C21" s="316" t="s">
        <v>526</v>
      </c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</row>
    <row r="22" spans="2:16" ht="25.5" x14ac:dyDescent="0.25">
      <c r="B22" s="316">
        <v>12</v>
      </c>
      <c r="C22" s="316" t="s">
        <v>527</v>
      </c>
      <c r="D22" s="393"/>
      <c r="E22" s="393"/>
      <c r="F22" s="393"/>
      <c r="G22" s="393"/>
      <c r="H22" s="393"/>
      <c r="I22" s="393"/>
      <c r="J22" s="393"/>
      <c r="K22" s="393"/>
      <c r="L22" s="393"/>
      <c r="M22" s="393"/>
      <c r="N22" s="393"/>
      <c r="O22" s="393"/>
      <c r="P22" s="393"/>
    </row>
    <row r="23" spans="2:16" ht="15.75" x14ac:dyDescent="0.25">
      <c r="B23" s="316">
        <v>13</v>
      </c>
      <c r="C23" s="316" t="s">
        <v>302</v>
      </c>
      <c r="D23" s="393"/>
      <c r="E23" s="393"/>
      <c r="F23" s="393"/>
      <c r="G23" s="393"/>
      <c r="H23" s="393"/>
      <c r="I23" s="393"/>
      <c r="J23" s="393"/>
      <c r="K23" s="393"/>
      <c r="L23" s="393"/>
      <c r="M23" s="393"/>
      <c r="N23" s="393"/>
      <c r="O23" s="393"/>
      <c r="P23" s="393"/>
    </row>
    <row r="24" spans="2:16" ht="26.25" thickBot="1" x14ac:dyDescent="0.3">
      <c r="B24" s="316">
        <v>14</v>
      </c>
      <c r="C24" s="427" t="s">
        <v>528</v>
      </c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</row>
    <row r="25" spans="2:16" ht="25.5" x14ac:dyDescent="0.25">
      <c r="B25" s="394">
        <v>15</v>
      </c>
      <c r="C25" s="427" t="s">
        <v>529</v>
      </c>
      <c r="D25" s="393"/>
      <c r="E25" s="393"/>
      <c r="F25" s="393"/>
      <c r="G25" s="393"/>
      <c r="H25" s="393"/>
      <c r="I25" s="317">
        <v>3</v>
      </c>
      <c r="J25" s="317">
        <v>3</v>
      </c>
      <c r="K25" s="317">
        <v>3</v>
      </c>
      <c r="L25" s="317">
        <v>3</v>
      </c>
      <c r="M25" s="317">
        <v>3</v>
      </c>
      <c r="N25" s="317">
        <v>1.5</v>
      </c>
      <c r="O25" s="317">
        <v>1.5</v>
      </c>
      <c r="P25" s="317">
        <v>1.5</v>
      </c>
    </row>
    <row r="26" spans="2:16" ht="51.75" thickBot="1" x14ac:dyDescent="0.3">
      <c r="B26" s="395">
        <v>16</v>
      </c>
      <c r="C26" s="427" t="s">
        <v>530</v>
      </c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</row>
    <row r="27" spans="2:16" ht="25.5" x14ac:dyDescent="0.25">
      <c r="B27" s="394">
        <v>17</v>
      </c>
      <c r="C27" s="427" t="s">
        <v>531</v>
      </c>
      <c r="D27" s="393"/>
      <c r="E27" s="393"/>
      <c r="F27" s="393"/>
      <c r="G27" s="393"/>
      <c r="H27" s="393"/>
      <c r="I27" s="393"/>
      <c r="J27" s="393"/>
      <c r="K27" s="393"/>
      <c r="L27" s="393"/>
      <c r="M27" s="393"/>
      <c r="N27" s="393"/>
      <c r="O27" s="393"/>
      <c r="P27" s="393"/>
    </row>
    <row r="28" spans="2:16" ht="16.5" thickBot="1" x14ac:dyDescent="0.3">
      <c r="B28" s="142">
        <v>18</v>
      </c>
      <c r="C28" s="428" t="s">
        <v>303</v>
      </c>
      <c r="D28" s="393"/>
      <c r="E28" s="393"/>
      <c r="F28" s="393"/>
      <c r="G28" s="393"/>
      <c r="H28" s="393"/>
      <c r="I28" s="393">
        <v>3100</v>
      </c>
      <c r="J28" s="393">
        <v>3100</v>
      </c>
      <c r="K28" s="393">
        <v>3100</v>
      </c>
      <c r="L28" s="393">
        <v>3100</v>
      </c>
      <c r="M28" s="393">
        <v>3100</v>
      </c>
      <c r="N28" s="393">
        <v>3100</v>
      </c>
      <c r="O28" s="393">
        <v>3100</v>
      </c>
      <c r="P28" s="393">
        <v>3100</v>
      </c>
    </row>
    <row r="29" spans="2:16" s="315" customFormat="1" ht="25.5" x14ac:dyDescent="0.25">
      <c r="B29" s="397">
        <v>19</v>
      </c>
      <c r="C29" s="429" t="s">
        <v>532</v>
      </c>
      <c r="D29" s="396"/>
      <c r="E29" s="396"/>
      <c r="F29" s="396"/>
      <c r="G29" s="396"/>
      <c r="H29" s="396"/>
      <c r="I29" s="340">
        <v>11.5</v>
      </c>
      <c r="J29" s="340">
        <v>11.5</v>
      </c>
      <c r="K29" s="340">
        <v>11.5</v>
      </c>
      <c r="L29" s="340">
        <v>11.5</v>
      </c>
      <c r="M29" s="340">
        <v>11.5</v>
      </c>
      <c r="N29" s="340">
        <v>9.5</v>
      </c>
      <c r="O29" s="340">
        <v>9.5</v>
      </c>
      <c r="P29" s="340">
        <v>9.5</v>
      </c>
    </row>
    <row r="30" spans="2:16" ht="25.5" x14ac:dyDescent="0.25">
      <c r="B30" s="316">
        <v>20</v>
      </c>
      <c r="C30" s="316" t="s">
        <v>492</v>
      </c>
      <c r="D30" s="301"/>
      <c r="E30" s="3"/>
      <c r="F30" s="301"/>
      <c r="G30" s="301"/>
      <c r="H30" s="301"/>
      <c r="I30" s="317">
        <v>4.9859</v>
      </c>
      <c r="J30" s="317">
        <v>0</v>
      </c>
      <c r="K30" s="317">
        <v>0</v>
      </c>
      <c r="L30" s="317">
        <v>0</v>
      </c>
      <c r="M30" s="317">
        <v>0</v>
      </c>
      <c r="N30" s="301">
        <v>0</v>
      </c>
      <c r="O30" s="301">
        <v>0.47120000000000001</v>
      </c>
      <c r="P30" s="301">
        <v>0</v>
      </c>
    </row>
    <row r="31" spans="2:16" ht="15.75" x14ac:dyDescent="0.25">
      <c r="B31" s="316">
        <v>21</v>
      </c>
      <c r="C31" s="316" t="s">
        <v>304</v>
      </c>
      <c r="D31" s="301"/>
      <c r="E31" s="3"/>
      <c r="F31" s="301"/>
      <c r="G31" s="301"/>
      <c r="H31" s="301"/>
      <c r="I31" s="317">
        <v>138.30450000000002</v>
      </c>
      <c r="J31" s="317">
        <v>144.52370000000002</v>
      </c>
      <c r="K31" s="317">
        <v>145.79059999999998</v>
      </c>
      <c r="L31" s="317">
        <v>148.38549999999998</v>
      </c>
      <c r="M31" s="317">
        <v>149.03649999999999</v>
      </c>
      <c r="N31" s="301">
        <v>149.26150000000001</v>
      </c>
      <c r="O31" s="301">
        <v>150.27789999999999</v>
      </c>
      <c r="P31" s="301">
        <v>150.91739999999999</v>
      </c>
    </row>
    <row r="32" spans="2:16" ht="25.5" x14ac:dyDescent="0.25">
      <c r="B32" s="319">
        <v>22</v>
      </c>
      <c r="C32" s="316" t="s">
        <v>493</v>
      </c>
      <c r="D32" s="320"/>
      <c r="E32" s="3"/>
      <c r="F32" s="301"/>
      <c r="G32" s="301"/>
      <c r="H32" s="301"/>
      <c r="I32" s="321">
        <v>138.82820000000001</v>
      </c>
      <c r="J32" s="321">
        <v>141.3794</v>
      </c>
      <c r="K32" s="321">
        <v>144.03709999999998</v>
      </c>
      <c r="L32" s="321">
        <v>145.98779999999999</v>
      </c>
      <c r="M32" s="321">
        <v>147.63669999999999</v>
      </c>
      <c r="N32" s="320">
        <v>285.81180000000001</v>
      </c>
      <c r="O32" s="320">
        <v>290.61989999999997</v>
      </c>
      <c r="P32" s="320">
        <v>294.4502</v>
      </c>
    </row>
    <row r="33" spans="2:16" ht="25.5" x14ac:dyDescent="0.25">
      <c r="B33" s="316">
        <v>23</v>
      </c>
      <c r="C33" s="316" t="s">
        <v>494</v>
      </c>
      <c r="D33" s="301"/>
      <c r="E33" s="3"/>
      <c r="F33" s="301"/>
      <c r="G33" s="301"/>
      <c r="H33" s="301"/>
      <c r="I33" s="317">
        <v>303.29790000000003</v>
      </c>
      <c r="J33" s="317">
        <v>324.02859999999998</v>
      </c>
      <c r="K33" s="317">
        <v>328.25139999999999</v>
      </c>
      <c r="L33" s="317">
        <v>336.90100000000001</v>
      </c>
      <c r="M33" s="317">
        <v>339.07099999999997</v>
      </c>
      <c r="N33" s="317">
        <v>339.82060000000001</v>
      </c>
      <c r="O33" s="301">
        <v>343.20850000000002</v>
      </c>
      <c r="P33" s="301">
        <v>345.34010000000001</v>
      </c>
    </row>
    <row r="34" spans="2:16" ht="25.5" x14ac:dyDescent="0.25">
      <c r="B34" s="316">
        <v>24</v>
      </c>
      <c r="C34" s="316" t="s">
        <v>495</v>
      </c>
      <c r="D34" s="301"/>
      <c r="E34" s="3"/>
      <c r="F34" s="301"/>
      <c r="G34" s="301"/>
      <c r="H34" s="301"/>
      <c r="I34" s="317">
        <v>220.33919999999998</v>
      </c>
      <c r="J34" s="317">
        <v>226.0728</v>
      </c>
      <c r="K34" s="317">
        <v>239.33889999999997</v>
      </c>
      <c r="L34" s="317">
        <v>242.23329999999999</v>
      </c>
      <c r="M34" s="317">
        <v>240.51939999999999</v>
      </c>
      <c r="N34" s="317">
        <v>203.49620000000002</v>
      </c>
      <c r="O34" s="317">
        <v>213.82130000000001</v>
      </c>
      <c r="P34" s="317">
        <v>224.34470000000002</v>
      </c>
    </row>
    <row r="35" spans="2:16" ht="25.5" x14ac:dyDescent="0.25">
      <c r="B35" s="301"/>
      <c r="C35" s="316" t="s">
        <v>496</v>
      </c>
      <c r="D35" s="301"/>
      <c r="E35" s="3"/>
      <c r="F35" s="301"/>
      <c r="G35" s="318"/>
      <c r="H35" s="301"/>
      <c r="I35" s="301"/>
      <c r="J35" s="301"/>
      <c r="K35" s="301"/>
      <c r="L35" s="301"/>
      <c r="M35" s="301"/>
      <c r="N35" s="301"/>
      <c r="O35" s="301"/>
      <c r="P35" s="301"/>
    </row>
    <row r="36" spans="2:16" ht="15.75" x14ac:dyDescent="0.25">
      <c r="B36" s="301"/>
      <c r="C36" s="316" t="s">
        <v>305</v>
      </c>
      <c r="D36" s="301"/>
      <c r="E36" s="3"/>
      <c r="F36" s="301"/>
      <c r="G36" s="318"/>
      <c r="H36" s="301"/>
      <c r="I36" s="317">
        <v>24.869</v>
      </c>
      <c r="J36" s="317">
        <v>21.9192</v>
      </c>
      <c r="K36" s="317">
        <v>28.127099999999999</v>
      </c>
      <c r="L36" s="317">
        <v>28.501199999999997</v>
      </c>
      <c r="M36" s="317">
        <v>23.0502</v>
      </c>
      <c r="N36" s="317">
        <v>23.118099999999998</v>
      </c>
      <c r="O36" s="317">
        <v>23.214299999999998</v>
      </c>
      <c r="P36" s="317">
        <v>23.342600000000001</v>
      </c>
    </row>
    <row r="37" spans="2:16" ht="15.75" x14ac:dyDescent="0.25">
      <c r="B37" s="301"/>
      <c r="C37" s="316" t="s">
        <v>306</v>
      </c>
      <c r="D37" s="301"/>
      <c r="E37" s="3"/>
      <c r="F37" s="301"/>
      <c r="G37" s="301"/>
      <c r="H37" s="301"/>
      <c r="I37" s="323">
        <f>+I36/I34</f>
        <v>0.11286688886952481</v>
      </c>
      <c r="J37" s="323">
        <f t="shared" ref="J37:P37" si="0">+J36/J34</f>
        <v>9.6956378653247979E-2</v>
      </c>
      <c r="K37" s="323">
        <f t="shared" si="0"/>
        <v>0.11751996854669258</v>
      </c>
      <c r="L37" s="323">
        <f t="shared" si="0"/>
        <v>0.11766012352554335</v>
      </c>
      <c r="M37" s="323">
        <f t="shared" si="0"/>
        <v>9.5835096877840212E-2</v>
      </c>
      <c r="N37" s="323">
        <f t="shared" si="0"/>
        <v>0.11360457836559108</v>
      </c>
      <c r="O37" s="323">
        <f t="shared" si="0"/>
        <v>0.10856869731874232</v>
      </c>
      <c r="P37" s="323">
        <f t="shared" si="0"/>
        <v>0.10404792268326374</v>
      </c>
    </row>
    <row r="38" spans="2:16" ht="15.75" x14ac:dyDescent="0.25">
      <c r="B38" s="301"/>
      <c r="C38" s="316" t="s">
        <v>307</v>
      </c>
      <c r="D38" s="301"/>
      <c r="E38" s="301"/>
      <c r="F38" s="323"/>
      <c r="G38" s="301"/>
      <c r="H38" s="301"/>
      <c r="I38" s="301"/>
      <c r="J38" s="301"/>
      <c r="K38" s="301"/>
      <c r="L38" s="301"/>
      <c r="M38" s="301"/>
      <c r="N38" s="301"/>
      <c r="O38" s="301"/>
      <c r="P38" s="301"/>
    </row>
    <row r="39" spans="2:16" ht="15.75" x14ac:dyDescent="0.25">
      <c r="B39" s="301"/>
      <c r="C39" s="316" t="s">
        <v>497</v>
      </c>
      <c r="D39" s="301"/>
      <c r="E39" s="322"/>
      <c r="F39" s="301"/>
      <c r="G39" s="322"/>
      <c r="H39" s="301"/>
      <c r="I39" s="317">
        <v>0.2321</v>
      </c>
      <c r="J39" s="317">
        <v>0.21989999999999998</v>
      </c>
      <c r="K39" s="317">
        <v>0</v>
      </c>
      <c r="L39" s="317">
        <v>0</v>
      </c>
      <c r="M39" s="317">
        <v>0</v>
      </c>
      <c r="N39" s="317">
        <v>0</v>
      </c>
      <c r="O39" s="317">
        <v>2.4399999999999998E-2</v>
      </c>
      <c r="P39" s="317">
        <v>2.4399999999999998E-2</v>
      </c>
    </row>
    <row r="40" spans="2:16" ht="25.5" x14ac:dyDescent="0.25">
      <c r="B40" s="301"/>
      <c r="C40" s="316" t="s">
        <v>498</v>
      </c>
      <c r="D40" s="301"/>
      <c r="E40" s="322"/>
      <c r="F40" s="301"/>
      <c r="G40" s="322"/>
      <c r="H40" s="301"/>
      <c r="I40" s="323">
        <f>+I39/I34</f>
        <v>1.0533758859068202E-3</v>
      </c>
      <c r="J40" s="323">
        <f t="shared" ref="J40:M40" si="1">+J39/J34</f>
        <v>9.7269552108878192E-4</v>
      </c>
      <c r="K40" s="323">
        <f t="shared" si="1"/>
        <v>0</v>
      </c>
      <c r="L40" s="323">
        <f t="shared" si="1"/>
        <v>0</v>
      </c>
      <c r="M40" s="323">
        <f t="shared" si="1"/>
        <v>0</v>
      </c>
      <c r="N40" s="323">
        <f>+N39/N34</f>
        <v>0</v>
      </c>
      <c r="O40" s="323">
        <f t="shared" ref="O40:P40" si="2">+O39/O34</f>
        <v>1.1411398209626448E-4</v>
      </c>
      <c r="P40" s="323">
        <f t="shared" si="2"/>
        <v>1.0876120541292037E-4</v>
      </c>
    </row>
    <row r="41" spans="2:16" ht="25.5" x14ac:dyDescent="0.25">
      <c r="B41" s="301"/>
      <c r="C41" s="316" t="s">
        <v>499</v>
      </c>
      <c r="D41" s="301"/>
      <c r="E41" s="322"/>
      <c r="F41" s="323"/>
      <c r="G41" s="322"/>
      <c r="H41" s="301"/>
      <c r="I41" s="301"/>
      <c r="J41" s="301"/>
      <c r="K41" s="301"/>
      <c r="L41" s="301"/>
      <c r="M41" s="301"/>
      <c r="N41" s="301"/>
      <c r="O41" s="301"/>
      <c r="P41" s="301"/>
    </row>
    <row r="42" spans="2:16" ht="15.75" x14ac:dyDescent="0.25">
      <c r="B42" s="301"/>
      <c r="C42" s="316" t="s">
        <v>497</v>
      </c>
      <c r="D42" s="301"/>
      <c r="E42" s="318"/>
      <c r="F42" s="323"/>
      <c r="G42" s="301"/>
      <c r="H42" s="301"/>
      <c r="I42" s="317">
        <v>22.525500000000001</v>
      </c>
      <c r="J42" s="317">
        <v>24.687100000000001</v>
      </c>
      <c r="K42" s="317">
        <v>16.229100000000003</v>
      </c>
      <c r="L42" s="317">
        <v>10.9778</v>
      </c>
      <c r="M42" s="317">
        <v>7.4817999999999998</v>
      </c>
      <c r="N42" s="317">
        <v>1.2446999999999999</v>
      </c>
      <c r="O42" s="317">
        <v>2.0347999999999997</v>
      </c>
      <c r="P42" s="317">
        <v>2.5902999999999996</v>
      </c>
    </row>
    <row r="43" spans="2:16" ht="15.75" x14ac:dyDescent="0.25">
      <c r="B43" s="301"/>
      <c r="C43" s="316" t="s">
        <v>306</v>
      </c>
      <c r="D43" s="301"/>
      <c r="E43" s="318"/>
      <c r="F43" s="301"/>
      <c r="G43" s="301"/>
      <c r="H43" s="301"/>
      <c r="I43" s="323">
        <f>+I42/I34</f>
        <v>0.10223101472638552</v>
      </c>
      <c r="J43" s="323">
        <f t="shared" ref="J43:P43" si="3">+J42/J34</f>
        <v>0.10919977989391029</v>
      </c>
      <c r="K43" s="323">
        <f t="shared" si="3"/>
        <v>6.7808032877229751E-2</v>
      </c>
      <c r="L43" s="323">
        <f t="shared" si="3"/>
        <v>4.5319120038409259E-2</v>
      </c>
      <c r="M43" s="323">
        <f t="shared" si="3"/>
        <v>3.1106846266870779E-2</v>
      </c>
      <c r="N43" s="323">
        <f t="shared" si="3"/>
        <v>6.1165761326255714E-3</v>
      </c>
      <c r="O43" s="323">
        <f t="shared" si="3"/>
        <v>9.5163578184212696E-3</v>
      </c>
      <c r="P43" s="323">
        <f t="shared" si="3"/>
        <v>1.1546071736929821E-2</v>
      </c>
    </row>
    <row r="44" spans="2:16" ht="25.5" x14ac:dyDescent="0.25">
      <c r="B44" s="301"/>
      <c r="C44" s="316" t="s">
        <v>308</v>
      </c>
      <c r="D44" s="301"/>
      <c r="E44" s="318"/>
      <c r="F44" s="301"/>
      <c r="G44" s="301"/>
      <c r="H44" s="301"/>
      <c r="I44" s="301"/>
      <c r="J44" s="301"/>
      <c r="K44" s="301"/>
      <c r="L44" s="301"/>
      <c r="M44" s="301"/>
      <c r="N44" s="301"/>
      <c r="O44" s="301"/>
      <c r="P44" s="301"/>
    </row>
    <row r="45" spans="2:16" ht="15.75" x14ac:dyDescent="0.25">
      <c r="B45" s="301"/>
      <c r="C45" s="316" t="s">
        <v>497</v>
      </c>
      <c r="D45" s="301"/>
      <c r="E45" s="318"/>
      <c r="F45" s="301"/>
      <c r="G45" s="301"/>
      <c r="H45" s="301"/>
      <c r="I45" s="317">
        <v>17.006500000000003</v>
      </c>
      <c r="J45" s="317">
        <v>17.319000000000003</v>
      </c>
      <c r="K45" s="317">
        <v>17.644500000000001</v>
      </c>
      <c r="L45" s="317">
        <v>17.883499999999998</v>
      </c>
      <c r="M45" s="317">
        <v>18.0855</v>
      </c>
      <c r="N45" s="317">
        <v>38.584600000000002</v>
      </c>
      <c r="O45" s="317">
        <v>39.233699999999999</v>
      </c>
      <c r="P45" s="317">
        <v>39.750799999999998</v>
      </c>
    </row>
    <row r="46" spans="2:16" ht="15.75" x14ac:dyDescent="0.25">
      <c r="B46" s="301"/>
      <c r="C46" s="316" t="s">
        <v>306</v>
      </c>
      <c r="D46" s="301"/>
      <c r="E46" s="318"/>
      <c r="F46" s="301"/>
      <c r="G46" s="301"/>
      <c r="H46" s="301"/>
      <c r="I46" s="323">
        <f>+I45/I34</f>
        <v>7.7183270158010936E-2</v>
      </c>
      <c r="J46" s="323">
        <f t="shared" ref="J46:P46" si="4">+J45/J34</f>
        <v>7.6608066074291131E-2</v>
      </c>
      <c r="K46" s="323">
        <f t="shared" si="4"/>
        <v>7.3721822904676187E-2</v>
      </c>
      <c r="L46" s="323">
        <f t="shared" si="4"/>
        <v>7.3827586875958015E-2</v>
      </c>
      <c r="M46" s="323">
        <f t="shared" si="4"/>
        <v>7.5193518693294603E-2</v>
      </c>
      <c r="N46" s="323">
        <f t="shared" si="4"/>
        <v>0.18960845460504913</v>
      </c>
      <c r="O46" s="323">
        <f t="shared" si="4"/>
        <v>0.1834882680069759</v>
      </c>
      <c r="P46" s="323">
        <f t="shared" si="4"/>
        <v>0.1771862673822916</v>
      </c>
    </row>
    <row r="47" spans="2:16" ht="38.25" x14ac:dyDescent="0.25">
      <c r="B47" s="301"/>
      <c r="C47" s="316" t="s">
        <v>500</v>
      </c>
      <c r="D47" s="301"/>
      <c r="E47" s="318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</row>
    <row r="48" spans="2:16" ht="15.75" x14ac:dyDescent="0.25">
      <c r="B48" s="301"/>
      <c r="C48" s="316" t="s">
        <v>497</v>
      </c>
      <c r="D48" s="301"/>
      <c r="E48" s="322"/>
      <c r="F48" s="301"/>
      <c r="G48" s="301"/>
      <c r="H48" s="301"/>
      <c r="I48" s="317">
        <v>102.375</v>
      </c>
      <c r="J48" s="317">
        <v>108.22499999999999</v>
      </c>
      <c r="K48" s="317">
        <v>114.426</v>
      </c>
      <c r="L48" s="317">
        <v>120.97799999999999</v>
      </c>
      <c r="M48" s="317">
        <v>127.881</v>
      </c>
      <c r="N48" s="317">
        <v>139.93200000000002</v>
      </c>
      <c r="O48" s="317">
        <v>148.74600000000001</v>
      </c>
      <c r="P48" s="317">
        <v>158.10599999999999</v>
      </c>
    </row>
    <row r="49" spans="2:16" ht="15.75" x14ac:dyDescent="0.25">
      <c r="B49" s="301"/>
      <c r="C49" s="316" t="s">
        <v>306</v>
      </c>
      <c r="D49" s="301"/>
      <c r="E49" s="322"/>
      <c r="F49" s="318"/>
      <c r="G49" s="301"/>
      <c r="H49" s="301"/>
      <c r="I49" s="323">
        <f>+I48/I34</f>
        <v>0.46462454252352742</v>
      </c>
      <c r="J49" s="323">
        <f t="shared" ref="J49:P49" si="5">+J48/J34</f>
        <v>0.47871747507882412</v>
      </c>
      <c r="K49" s="323">
        <f t="shared" si="5"/>
        <v>0.47809194410102168</v>
      </c>
      <c r="L49" s="323">
        <f t="shared" si="5"/>
        <v>0.49942761792040979</v>
      </c>
      <c r="M49" s="323">
        <f t="shared" si="5"/>
        <v>0.53168684106146946</v>
      </c>
      <c r="N49" s="323">
        <f t="shared" si="5"/>
        <v>0.68763937606697323</v>
      </c>
      <c r="O49" s="323">
        <f t="shared" si="5"/>
        <v>0.69565567134799011</v>
      </c>
      <c r="P49" s="323">
        <f t="shared" si="5"/>
        <v>0.70474586651701587</v>
      </c>
    </row>
    <row r="50" spans="2:16" ht="15.75" x14ac:dyDescent="0.25">
      <c r="B50" s="301"/>
      <c r="C50" s="316" t="s">
        <v>309</v>
      </c>
      <c r="D50" s="301"/>
      <c r="E50" s="322"/>
      <c r="F50" s="318"/>
      <c r="G50" s="301"/>
      <c r="H50" s="301"/>
      <c r="I50" s="301"/>
      <c r="J50" s="301"/>
      <c r="K50" s="301"/>
      <c r="L50" s="301"/>
      <c r="M50" s="301"/>
      <c r="N50" s="301"/>
      <c r="O50" s="301"/>
      <c r="P50" s="301"/>
    </row>
    <row r="51" spans="2:16" ht="15.75" x14ac:dyDescent="0.25">
      <c r="B51" s="301"/>
      <c r="C51" s="316" t="s">
        <v>497</v>
      </c>
      <c r="D51" s="301"/>
      <c r="E51" s="322"/>
      <c r="F51" s="301"/>
      <c r="G51" s="301"/>
      <c r="H51" s="301"/>
      <c r="I51" s="317">
        <v>0</v>
      </c>
      <c r="J51" s="317">
        <v>0</v>
      </c>
      <c r="K51" s="317">
        <v>0</v>
      </c>
      <c r="L51" s="317">
        <v>0</v>
      </c>
      <c r="M51" s="317">
        <v>0</v>
      </c>
      <c r="N51" s="317">
        <v>0</v>
      </c>
      <c r="O51" s="317">
        <v>0</v>
      </c>
      <c r="P51" s="317">
        <v>0</v>
      </c>
    </row>
    <row r="52" spans="2:16" ht="15.75" x14ac:dyDescent="0.25">
      <c r="B52" s="301"/>
      <c r="C52" s="316" t="s">
        <v>306</v>
      </c>
      <c r="D52" s="301"/>
      <c r="E52" s="322"/>
      <c r="F52" s="318"/>
      <c r="G52" s="301"/>
      <c r="H52" s="301"/>
      <c r="I52" s="323">
        <f>+I51/I34</f>
        <v>0</v>
      </c>
      <c r="J52" s="323">
        <f t="shared" ref="J52:P52" si="6">+J51/J34</f>
        <v>0</v>
      </c>
      <c r="K52" s="323">
        <f t="shared" si="6"/>
        <v>0</v>
      </c>
      <c r="L52" s="323">
        <f t="shared" si="6"/>
        <v>0</v>
      </c>
      <c r="M52" s="323">
        <f t="shared" si="6"/>
        <v>0</v>
      </c>
      <c r="N52" s="323">
        <f t="shared" si="6"/>
        <v>0</v>
      </c>
      <c r="O52" s="323">
        <f t="shared" si="6"/>
        <v>0</v>
      </c>
      <c r="P52" s="323">
        <f t="shared" si="6"/>
        <v>0</v>
      </c>
    </row>
    <row r="53" spans="2:16" ht="18" x14ac:dyDescent="0.25">
      <c r="B53" s="316">
        <v>25</v>
      </c>
      <c r="C53" s="316" t="s">
        <v>501</v>
      </c>
      <c r="D53" s="301"/>
      <c r="E53" s="301"/>
      <c r="F53" s="318"/>
      <c r="G53" s="301"/>
      <c r="H53" s="301"/>
      <c r="I53" s="317">
        <v>1.2145867358312215</v>
      </c>
      <c r="J53" s="317">
        <v>1.2461923444045571</v>
      </c>
      <c r="K53" s="317">
        <v>1.3157150288220643</v>
      </c>
      <c r="L53" s="317">
        <v>1.3352746726711588</v>
      </c>
      <c r="M53" s="317">
        <v>1.3258270564206638</v>
      </c>
      <c r="N53" s="324">
        <v>0.87756187627526461</v>
      </c>
      <c r="O53" s="324">
        <v>0.91956871792635464</v>
      </c>
      <c r="P53" s="324">
        <v>0.9674698771800111</v>
      </c>
    </row>
    <row r="54" spans="2:16" ht="18" x14ac:dyDescent="0.25">
      <c r="B54" s="316">
        <v>26</v>
      </c>
      <c r="C54" s="316" t="s">
        <v>310</v>
      </c>
      <c r="D54" s="301"/>
      <c r="E54" s="301"/>
      <c r="F54" s="318"/>
      <c r="G54" s="301"/>
      <c r="H54" s="301"/>
      <c r="I54" s="317">
        <v>1.3814</v>
      </c>
      <c r="J54" s="317">
        <v>1.5536000000000001</v>
      </c>
      <c r="K54" s="317">
        <v>1.8726</v>
      </c>
      <c r="L54" s="317">
        <v>2.1280000000000001</v>
      </c>
      <c r="M54" s="317">
        <v>2.4769000000000001</v>
      </c>
      <c r="N54" s="339">
        <v>2.8079999999999998</v>
      </c>
      <c r="O54" s="339">
        <v>2.7629999999999999</v>
      </c>
      <c r="P54" s="339">
        <v>2.5419999999999998</v>
      </c>
    </row>
    <row r="55" spans="2:16" ht="15.75" x14ac:dyDescent="0.25">
      <c r="B55" s="316">
        <v>27</v>
      </c>
      <c r="C55" s="316" t="s">
        <v>311</v>
      </c>
      <c r="D55" s="301"/>
      <c r="E55" s="301"/>
      <c r="F55" s="318"/>
      <c r="G55" s="301"/>
      <c r="H55" s="301"/>
      <c r="I55" s="317">
        <f>+I53+I54</f>
        <v>2.5959867358312216</v>
      </c>
      <c r="J55" s="317">
        <f t="shared" ref="J55:P55" si="7">+J53+J54</f>
        <v>2.7997923444045574</v>
      </c>
      <c r="K55" s="317">
        <f t="shared" si="7"/>
        <v>3.1883150288220641</v>
      </c>
      <c r="L55" s="317">
        <f t="shared" si="7"/>
        <v>3.463274672671159</v>
      </c>
      <c r="M55" s="317">
        <f t="shared" si="7"/>
        <v>3.8027270564206637</v>
      </c>
      <c r="N55" s="317">
        <f t="shared" si="7"/>
        <v>3.6855618762752647</v>
      </c>
      <c r="O55" s="317">
        <f t="shared" si="7"/>
        <v>3.6825687179263547</v>
      </c>
      <c r="P55" s="317">
        <f t="shared" si="7"/>
        <v>3.509469877180011</v>
      </c>
    </row>
    <row r="56" spans="2:16" ht="25.5" x14ac:dyDescent="0.25">
      <c r="B56" s="316">
        <v>28</v>
      </c>
      <c r="C56" s="316" t="s">
        <v>502</v>
      </c>
      <c r="D56" s="301"/>
      <c r="E56" s="301"/>
      <c r="F56" s="318"/>
      <c r="G56" s="301"/>
      <c r="H56" s="301"/>
      <c r="I56" s="301"/>
      <c r="J56" s="301"/>
      <c r="K56" s="301"/>
      <c r="L56" s="301"/>
      <c r="M56" s="301"/>
      <c r="N56" s="301"/>
      <c r="O56" s="301"/>
      <c r="P56" s="301"/>
    </row>
    <row r="57" spans="2:16" ht="25.5" x14ac:dyDescent="0.25">
      <c r="B57" s="316">
        <v>29</v>
      </c>
      <c r="C57" s="316" t="s">
        <v>503</v>
      </c>
      <c r="D57" s="301"/>
      <c r="E57" s="301"/>
      <c r="F57" s="318"/>
      <c r="G57" s="301"/>
      <c r="H57" s="301"/>
      <c r="I57" s="301"/>
      <c r="J57" s="301"/>
      <c r="K57" s="301"/>
      <c r="L57" s="301"/>
      <c r="M57" s="301"/>
      <c r="N57" s="301"/>
      <c r="O57" s="301"/>
      <c r="P57" s="301"/>
    </row>
    <row r="58" spans="2:16" ht="15.75" x14ac:dyDescent="0.25">
      <c r="B58" s="316">
        <v>30</v>
      </c>
      <c r="C58" s="316" t="s">
        <v>312</v>
      </c>
      <c r="D58" s="301"/>
      <c r="E58" s="301"/>
      <c r="F58" s="318"/>
      <c r="G58" s="301"/>
      <c r="H58" s="301"/>
      <c r="I58" s="301"/>
      <c r="J58" s="301"/>
      <c r="K58" s="301"/>
      <c r="L58" s="301"/>
      <c r="M58" s="301"/>
      <c r="N58" s="301"/>
      <c r="O58" s="301"/>
      <c r="P58" s="301"/>
    </row>
    <row r="59" spans="2:16" ht="15.75" x14ac:dyDescent="0.25">
      <c r="B59" s="316">
        <v>31</v>
      </c>
      <c r="C59" s="316" t="s">
        <v>313</v>
      </c>
      <c r="D59" s="301"/>
      <c r="E59" s="301"/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</row>
    <row r="60" spans="2:16" ht="15.75" x14ac:dyDescent="0.25">
      <c r="B60" s="316">
        <v>32</v>
      </c>
      <c r="C60" s="316" t="s">
        <v>314</v>
      </c>
      <c r="D60" s="301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1"/>
    </row>
    <row r="61" spans="2:16" ht="25.5" x14ac:dyDescent="0.25">
      <c r="B61" s="316">
        <v>33</v>
      </c>
      <c r="C61" s="316" t="s">
        <v>315</v>
      </c>
      <c r="D61" s="301"/>
      <c r="E61" s="301"/>
      <c r="F61" s="301"/>
      <c r="G61" s="301"/>
      <c r="H61" s="301"/>
      <c r="I61" s="301"/>
      <c r="J61" s="301"/>
      <c r="K61" s="301"/>
      <c r="L61" s="301"/>
      <c r="M61" s="301"/>
      <c r="N61" s="301"/>
      <c r="O61" s="301"/>
      <c r="P61" s="301"/>
    </row>
    <row r="62" spans="2:16" x14ac:dyDescent="0.25">
      <c r="B62" s="143" t="s">
        <v>316</v>
      </c>
      <c r="C62" s="143"/>
    </row>
    <row r="63" spans="2:16" x14ac:dyDescent="0.25">
      <c r="B63" s="143" t="s">
        <v>317</v>
      </c>
      <c r="C63" s="143"/>
    </row>
    <row r="64" spans="2:16" x14ac:dyDescent="0.25">
      <c r="B64" s="143" t="s">
        <v>318</v>
      </c>
      <c r="C64" s="143"/>
    </row>
    <row r="65" spans="2:3" x14ac:dyDescent="0.25">
      <c r="B65" s="143" t="s">
        <v>319</v>
      </c>
      <c r="C65" s="143"/>
    </row>
    <row r="66" spans="2:3" x14ac:dyDescent="0.25">
      <c r="C66" s="144"/>
    </row>
  </sheetData>
  <mergeCells count="6">
    <mergeCell ref="B9:P9"/>
    <mergeCell ref="B4:P4"/>
    <mergeCell ref="B5:P5"/>
    <mergeCell ref="B6:P6"/>
    <mergeCell ref="B7:P7"/>
    <mergeCell ref="B8:P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P68"/>
  <sheetViews>
    <sheetView workbookViewId="0">
      <selection activeCell="H16" sqref="H16"/>
    </sheetView>
  </sheetViews>
  <sheetFormatPr defaultRowHeight="15" x14ac:dyDescent="0.25"/>
  <cols>
    <col min="3" max="3" width="21" customWidth="1"/>
    <col min="6" max="6" width="10.28515625" bestFit="1" customWidth="1"/>
    <col min="14" max="14" width="9.5703125" bestFit="1" customWidth="1"/>
  </cols>
  <sheetData>
    <row r="2" spans="2:16" ht="15.75" x14ac:dyDescent="0.25">
      <c r="P2" s="136" t="s">
        <v>287</v>
      </c>
    </row>
    <row r="3" spans="2:16" ht="15.75" thickBot="1" x14ac:dyDescent="0.3"/>
    <row r="4" spans="2:16" ht="15.75" thickBot="1" x14ac:dyDescent="0.3">
      <c r="B4" s="688" t="s">
        <v>510</v>
      </c>
      <c r="C4" s="689"/>
      <c r="D4" s="689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690"/>
    </row>
    <row r="5" spans="2:16" ht="15.75" thickBot="1" x14ac:dyDescent="0.3">
      <c r="B5" s="688" t="s">
        <v>509</v>
      </c>
      <c r="C5" s="689"/>
      <c r="D5" s="689"/>
      <c r="E5" s="689"/>
      <c r="F5" s="689"/>
      <c r="G5" s="689"/>
      <c r="H5" s="689"/>
      <c r="I5" s="689"/>
      <c r="J5" s="689"/>
      <c r="K5" s="689"/>
      <c r="L5" s="689"/>
      <c r="M5" s="689"/>
      <c r="N5" s="689"/>
      <c r="O5" s="689"/>
      <c r="P5" s="690"/>
    </row>
    <row r="6" spans="2:16" ht="15.75" thickBot="1" x14ac:dyDescent="0.3">
      <c r="B6" s="688" t="s">
        <v>507</v>
      </c>
      <c r="C6" s="689"/>
      <c r="D6" s="689"/>
      <c r="E6" s="689"/>
      <c r="F6" s="689"/>
      <c r="G6" s="689"/>
      <c r="H6" s="689"/>
      <c r="I6" s="689"/>
      <c r="J6" s="689"/>
      <c r="K6" s="689"/>
      <c r="L6" s="689"/>
      <c r="M6" s="689"/>
      <c r="N6" s="689"/>
      <c r="O6" s="689"/>
      <c r="P6" s="690"/>
    </row>
    <row r="7" spans="2:16" ht="15.75" thickBot="1" x14ac:dyDescent="0.3">
      <c r="B7" s="688" t="s">
        <v>505</v>
      </c>
      <c r="C7" s="689"/>
      <c r="D7" s="689"/>
      <c r="E7" s="689"/>
      <c r="F7" s="689"/>
      <c r="G7" s="689"/>
      <c r="H7" s="689"/>
      <c r="I7" s="689"/>
      <c r="J7" s="689"/>
      <c r="K7" s="689"/>
      <c r="L7" s="689"/>
      <c r="M7" s="689"/>
      <c r="N7" s="689"/>
      <c r="O7" s="689"/>
      <c r="P7" s="690"/>
    </row>
    <row r="8" spans="2:16" ht="15.75" thickBot="1" x14ac:dyDescent="0.3">
      <c r="B8" s="688" t="s">
        <v>508</v>
      </c>
      <c r="C8" s="689"/>
      <c r="D8" s="689"/>
      <c r="E8" s="689"/>
      <c r="F8" s="689"/>
      <c r="G8" s="689"/>
      <c r="H8" s="689"/>
      <c r="I8" s="689"/>
      <c r="J8" s="689"/>
      <c r="K8" s="689"/>
      <c r="L8" s="689"/>
      <c r="M8" s="689"/>
      <c r="N8" s="689"/>
      <c r="O8" s="689"/>
      <c r="P8" s="690"/>
    </row>
    <row r="9" spans="2:16" ht="15.75" thickBot="1" x14ac:dyDescent="0.3">
      <c r="B9" s="685" t="s">
        <v>535</v>
      </c>
      <c r="C9" s="686"/>
      <c r="D9" s="686"/>
      <c r="E9" s="686"/>
      <c r="F9" s="686"/>
      <c r="G9" s="686"/>
      <c r="H9" s="686"/>
      <c r="I9" s="686"/>
      <c r="J9" s="686"/>
      <c r="K9" s="686"/>
      <c r="L9" s="686"/>
      <c r="M9" s="686"/>
      <c r="N9" s="686"/>
      <c r="O9" s="686"/>
      <c r="P9" s="687"/>
    </row>
    <row r="10" spans="2:16" ht="15" customHeight="1" thickBot="1" x14ac:dyDescent="0.3">
      <c r="B10" s="137"/>
      <c r="C10" s="110"/>
      <c r="D10" s="138" t="s">
        <v>288</v>
      </c>
      <c r="E10" s="139" t="s">
        <v>289</v>
      </c>
      <c r="F10" s="138" t="s">
        <v>290</v>
      </c>
      <c r="G10" s="138" t="s">
        <v>291</v>
      </c>
      <c r="H10" s="138" t="s">
        <v>292</v>
      </c>
      <c r="I10" s="138" t="s">
        <v>293</v>
      </c>
      <c r="J10" s="138" t="s">
        <v>294</v>
      </c>
      <c r="K10" s="138" t="s">
        <v>295</v>
      </c>
      <c r="L10" s="138" t="s">
        <v>3</v>
      </c>
      <c r="M10" s="138" t="s">
        <v>4</v>
      </c>
      <c r="N10" s="138" t="s">
        <v>5</v>
      </c>
      <c r="O10" s="138" t="s">
        <v>6</v>
      </c>
      <c r="P10" s="140" t="s">
        <v>0</v>
      </c>
    </row>
    <row r="11" spans="2:16" ht="26.25" thickBot="1" x14ac:dyDescent="0.3">
      <c r="B11" s="302">
        <v>1</v>
      </c>
      <c r="C11" s="141" t="s">
        <v>296</v>
      </c>
      <c r="D11" s="109"/>
      <c r="E11" s="109"/>
      <c r="F11" s="109"/>
      <c r="G11" s="109"/>
      <c r="H11" s="109"/>
      <c r="I11" s="109"/>
      <c r="J11" s="109"/>
      <c r="K11" s="314">
        <f>'[2]1.1PAF'!H15</f>
        <v>59.02</v>
      </c>
      <c r="L11" s="314">
        <f>'[2]1.1PAF'!I15</f>
        <v>88.8</v>
      </c>
      <c r="M11" s="314">
        <f>'[2]1.1PAF'!J15</f>
        <v>83.52</v>
      </c>
      <c r="N11" s="314">
        <f>'[2]1.1PAF'!K15</f>
        <v>77.861000000000004</v>
      </c>
      <c r="O11" s="314">
        <f>'[2]1.1PAF'!L15</f>
        <v>70.239999999999995</v>
      </c>
      <c r="P11" s="109">
        <v>91.87</v>
      </c>
    </row>
    <row r="12" spans="2:16" ht="16.5" thickBot="1" x14ac:dyDescent="0.3">
      <c r="B12" s="302">
        <v>2</v>
      </c>
      <c r="C12" s="141" t="s">
        <v>297</v>
      </c>
      <c r="D12" s="109"/>
      <c r="E12" s="109"/>
      <c r="F12" s="109"/>
      <c r="G12" s="109"/>
      <c r="H12" s="109"/>
      <c r="I12" s="109"/>
      <c r="J12" s="109"/>
      <c r="K12" s="314">
        <f>'[2]1.2a Unit PLF'!G29</f>
        <v>59.02</v>
      </c>
      <c r="L12" s="314">
        <f>'[2]1.2a Unit PLF'!H29</f>
        <v>81.58</v>
      </c>
      <c r="M12" s="109">
        <f>AVERAGE('[2]1.2a Unit PLF'!I29:I30)</f>
        <v>65.09</v>
      </c>
      <c r="N12" s="109">
        <f>AVERAGE('[2]1.2a Unit PLF'!J29:J30)</f>
        <v>73.924999999999997</v>
      </c>
      <c r="O12" s="109">
        <f>AVERAGE('[2]1.2a Unit PLF'!K29:K30)</f>
        <v>65.209999999999994</v>
      </c>
      <c r="P12" s="341"/>
    </row>
    <row r="13" spans="2:16" ht="16.5" thickBot="1" x14ac:dyDescent="0.3">
      <c r="B13" s="302">
        <v>3</v>
      </c>
      <c r="C13" s="141" t="s">
        <v>298</v>
      </c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</row>
    <row r="14" spans="2:16" ht="16.5" thickBot="1" x14ac:dyDescent="0.3">
      <c r="B14" s="302">
        <v>4</v>
      </c>
      <c r="C14" s="141" t="s">
        <v>299</v>
      </c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</row>
    <row r="15" spans="2:16" ht="16.5" thickBot="1" x14ac:dyDescent="0.3">
      <c r="B15" s="302">
        <v>5</v>
      </c>
      <c r="C15" s="141" t="s">
        <v>300</v>
      </c>
      <c r="D15" s="109"/>
      <c r="E15" s="109"/>
      <c r="F15" s="109"/>
      <c r="G15" s="109"/>
      <c r="H15" s="109"/>
      <c r="I15" s="109"/>
      <c r="J15" s="109"/>
      <c r="K15" s="109">
        <f>'[2]1.5 Net Energy'!H211</f>
        <v>1327.722</v>
      </c>
      <c r="L15" s="109">
        <f>'[2]1.5 Net Energy'!I211</f>
        <v>3251.5295000000006</v>
      </c>
      <c r="M15" s="109">
        <f>'[2]1.5 Net Energy'!J211</f>
        <v>2568.1040000000003</v>
      </c>
      <c r="N15" s="109">
        <f>'[2]1.5 Net Energy'!K211</f>
        <v>2926.3444</v>
      </c>
      <c r="O15" s="109">
        <f>'[2]1.5 Net Energy'!L211</f>
        <v>2592.600418426</v>
      </c>
      <c r="P15" s="109">
        <v>3401.09</v>
      </c>
    </row>
    <row r="16" spans="2:16" ht="25.5" x14ac:dyDescent="0.25">
      <c r="B16" s="426">
        <v>6</v>
      </c>
      <c r="C16" s="316" t="s">
        <v>522</v>
      </c>
      <c r="D16" s="421"/>
      <c r="E16" s="421"/>
      <c r="F16" s="421"/>
      <c r="G16" s="421"/>
      <c r="H16" s="421"/>
      <c r="I16" s="421"/>
      <c r="J16" s="421"/>
      <c r="K16" s="421"/>
      <c r="L16" s="3"/>
      <c r="M16" s="3"/>
      <c r="N16" s="3"/>
      <c r="O16" s="3"/>
      <c r="P16" s="3"/>
    </row>
    <row r="17" spans="2:16" ht="15.75" x14ac:dyDescent="0.25">
      <c r="B17" s="426">
        <v>7</v>
      </c>
      <c r="C17" s="316" t="s">
        <v>301</v>
      </c>
      <c r="D17" s="421"/>
      <c r="E17" s="421"/>
      <c r="F17" s="421"/>
      <c r="G17" s="421"/>
      <c r="H17" s="421"/>
      <c r="I17" s="421"/>
      <c r="J17" s="421"/>
      <c r="K17" s="421"/>
      <c r="L17" s="421"/>
      <c r="M17" s="421"/>
      <c r="N17" s="421"/>
      <c r="O17" s="421"/>
      <c r="P17" s="421"/>
    </row>
    <row r="18" spans="2:16" ht="25.5" x14ac:dyDescent="0.25">
      <c r="B18" s="426">
        <v>8</v>
      </c>
      <c r="C18" s="316" t="s">
        <v>523</v>
      </c>
      <c r="D18" s="421"/>
      <c r="E18" s="421"/>
      <c r="F18" s="421"/>
      <c r="G18" s="421"/>
      <c r="H18" s="421"/>
      <c r="I18" s="421"/>
      <c r="J18" s="421"/>
      <c r="K18" s="421"/>
      <c r="L18" s="421"/>
      <c r="M18" s="421"/>
      <c r="N18" s="421"/>
      <c r="O18" s="421"/>
      <c r="P18" s="421"/>
    </row>
    <row r="19" spans="2:16" ht="25.5" x14ac:dyDescent="0.25">
      <c r="B19" s="426">
        <v>9</v>
      </c>
      <c r="C19" s="316" t="s">
        <v>524</v>
      </c>
      <c r="D19" s="421"/>
      <c r="E19" s="421"/>
      <c r="F19" s="421"/>
      <c r="G19" s="421"/>
      <c r="H19" s="421"/>
      <c r="I19" s="421"/>
      <c r="J19" s="421"/>
      <c r="K19" s="421"/>
      <c r="L19" s="421"/>
      <c r="M19" s="421"/>
      <c r="N19" s="421"/>
      <c r="O19" s="421"/>
      <c r="P19" s="421"/>
    </row>
    <row r="20" spans="2:16" ht="25.5" x14ac:dyDescent="0.25">
      <c r="B20" s="316">
        <v>10</v>
      </c>
      <c r="C20" s="316" t="s">
        <v>525</v>
      </c>
      <c r="D20" s="421"/>
      <c r="E20" s="421"/>
      <c r="F20" s="421"/>
      <c r="G20" s="421"/>
      <c r="H20" s="421"/>
      <c r="I20" s="421"/>
      <c r="J20" s="421"/>
      <c r="K20" s="421"/>
      <c r="L20" s="421"/>
      <c r="M20" s="421"/>
      <c r="N20" s="421"/>
      <c r="O20" s="421"/>
      <c r="P20" s="421"/>
    </row>
    <row r="21" spans="2:16" ht="51" x14ac:dyDescent="0.25">
      <c r="B21" s="316">
        <v>11</v>
      </c>
      <c r="C21" s="316" t="s">
        <v>526</v>
      </c>
      <c r="D21" s="421"/>
      <c r="E21" s="421"/>
      <c r="F21" s="421"/>
      <c r="G21" s="421"/>
      <c r="H21" s="421"/>
      <c r="I21" s="421"/>
      <c r="J21" s="421"/>
      <c r="K21" s="421"/>
      <c r="L21" s="421"/>
      <c r="M21" s="421"/>
      <c r="N21" s="421"/>
      <c r="O21" s="421"/>
      <c r="P21" s="421"/>
    </row>
    <row r="22" spans="2:16" ht="25.5" x14ac:dyDescent="0.25">
      <c r="B22" s="316">
        <v>12</v>
      </c>
      <c r="C22" s="316" t="s">
        <v>527</v>
      </c>
      <c r="D22" s="421"/>
      <c r="E22" s="421"/>
      <c r="F22" s="421"/>
      <c r="G22" s="421"/>
      <c r="H22" s="421"/>
      <c r="I22" s="421"/>
      <c r="J22" s="421"/>
      <c r="K22" s="421"/>
      <c r="L22" s="421"/>
      <c r="M22" s="421"/>
      <c r="N22" s="421"/>
      <c r="O22" s="421"/>
      <c r="P22" s="421"/>
    </row>
    <row r="23" spans="2:16" ht="15.75" x14ac:dyDescent="0.25">
      <c r="B23" s="316">
        <v>13</v>
      </c>
      <c r="C23" s="316" t="s">
        <v>302</v>
      </c>
      <c r="D23" s="421"/>
      <c r="E23" s="421"/>
      <c r="F23" s="421"/>
      <c r="G23" s="421"/>
      <c r="H23" s="421"/>
      <c r="I23" s="421"/>
      <c r="J23" s="421"/>
      <c r="K23" s="421"/>
      <c r="L23" s="421"/>
      <c r="M23" s="421"/>
      <c r="N23" s="421"/>
      <c r="O23" s="421"/>
      <c r="P23" s="421"/>
    </row>
    <row r="24" spans="2:16" ht="26.25" thickBot="1" x14ac:dyDescent="0.3">
      <c r="B24" s="316">
        <v>14</v>
      </c>
      <c r="C24" s="427" t="s">
        <v>528</v>
      </c>
      <c r="D24" s="421"/>
      <c r="E24" s="421"/>
      <c r="F24" s="421"/>
      <c r="G24" s="421"/>
      <c r="H24" s="421"/>
      <c r="I24" s="421"/>
      <c r="J24" s="421"/>
      <c r="K24" s="421"/>
      <c r="L24" s="421"/>
      <c r="M24" s="421"/>
      <c r="N24" s="421"/>
      <c r="O24" s="421"/>
      <c r="P24" s="421"/>
    </row>
    <row r="25" spans="2:16" ht="25.5" x14ac:dyDescent="0.25">
      <c r="B25" s="424">
        <v>15</v>
      </c>
      <c r="C25" s="427" t="s">
        <v>529</v>
      </c>
      <c r="D25" s="421"/>
      <c r="E25" s="421"/>
      <c r="F25" s="421"/>
      <c r="G25" s="421"/>
      <c r="H25" s="421"/>
      <c r="I25" s="317"/>
      <c r="J25" s="317"/>
      <c r="K25" s="317">
        <v>1</v>
      </c>
      <c r="L25" s="317">
        <v>1</v>
      </c>
      <c r="M25" s="317">
        <v>1</v>
      </c>
      <c r="N25" s="317">
        <v>0.5</v>
      </c>
      <c r="O25" s="317">
        <v>0.5</v>
      </c>
      <c r="P25" s="317">
        <v>0.5</v>
      </c>
    </row>
    <row r="26" spans="2:16" ht="51.75" thickBot="1" x14ac:dyDescent="0.3">
      <c r="B26" s="425">
        <v>16</v>
      </c>
      <c r="C26" s="427" t="s">
        <v>530</v>
      </c>
      <c r="D26" s="421"/>
      <c r="E26" s="421"/>
      <c r="F26" s="421"/>
      <c r="G26" s="421"/>
      <c r="H26" s="421"/>
      <c r="I26" s="421"/>
      <c r="J26" s="421"/>
      <c r="K26" s="421"/>
      <c r="L26" s="421"/>
      <c r="M26" s="421"/>
      <c r="N26" s="421"/>
      <c r="O26" s="421"/>
      <c r="P26" s="421"/>
    </row>
    <row r="27" spans="2:16" ht="25.5" x14ac:dyDescent="0.25">
      <c r="B27" s="424">
        <v>17</v>
      </c>
      <c r="C27" s="427" t="s">
        <v>531</v>
      </c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421"/>
      <c r="O27" s="421"/>
      <c r="P27" s="421"/>
    </row>
    <row r="28" spans="2:16" ht="16.5" thickBot="1" x14ac:dyDescent="0.3">
      <c r="B28" s="425">
        <v>18</v>
      </c>
      <c r="C28" s="428" t="s">
        <v>303</v>
      </c>
      <c r="D28" s="421"/>
      <c r="E28" s="421"/>
      <c r="F28" s="421"/>
      <c r="G28" s="421"/>
      <c r="H28" s="421"/>
      <c r="I28" s="421"/>
      <c r="J28" s="421"/>
      <c r="K28" s="421">
        <v>2403</v>
      </c>
      <c r="L28" s="421">
        <v>2403</v>
      </c>
      <c r="M28" s="421">
        <v>2403</v>
      </c>
      <c r="N28" s="421">
        <v>2357.34</v>
      </c>
      <c r="O28" s="421">
        <v>2357.34</v>
      </c>
      <c r="P28" s="421">
        <v>2357.34</v>
      </c>
    </row>
    <row r="29" spans="2:16" s="315" customFormat="1" ht="25.5" x14ac:dyDescent="0.25">
      <c r="B29" s="423">
        <v>19</v>
      </c>
      <c r="C29" s="429" t="s">
        <v>532</v>
      </c>
      <c r="D29" s="422"/>
      <c r="E29" s="422"/>
      <c r="F29" s="422"/>
      <c r="G29" s="422"/>
      <c r="H29" s="422"/>
      <c r="I29" s="340"/>
      <c r="J29" s="340"/>
      <c r="K29" s="340">
        <v>9</v>
      </c>
      <c r="L29" s="340">
        <v>9</v>
      </c>
      <c r="M29" s="340">
        <v>9</v>
      </c>
      <c r="N29" s="340">
        <v>9</v>
      </c>
      <c r="O29" s="340">
        <v>9</v>
      </c>
      <c r="P29" s="340">
        <v>9</v>
      </c>
    </row>
    <row r="30" spans="2:16" ht="25.5" x14ac:dyDescent="0.25">
      <c r="B30" s="316">
        <v>20</v>
      </c>
      <c r="C30" s="316" t="s">
        <v>492</v>
      </c>
      <c r="D30" s="301"/>
      <c r="E30" s="301"/>
      <c r="F30" s="301"/>
      <c r="G30" s="301"/>
      <c r="H30" s="301"/>
      <c r="I30" s="317"/>
      <c r="J30" s="317"/>
      <c r="K30" s="317">
        <v>1383.4665</v>
      </c>
      <c r="L30" s="317">
        <v>1306.4371000000001</v>
      </c>
      <c r="M30" s="317">
        <v>1158.5726</v>
      </c>
      <c r="N30" s="301">
        <v>995.27300000000002</v>
      </c>
      <c r="O30" s="301">
        <v>831.79</v>
      </c>
      <c r="P30" s="301">
        <v>668.30600000000004</v>
      </c>
    </row>
    <row r="31" spans="2:16" ht="15.75" x14ac:dyDescent="0.25">
      <c r="B31" s="316">
        <v>21</v>
      </c>
      <c r="C31" s="316" t="s">
        <v>304</v>
      </c>
      <c r="D31" s="301"/>
      <c r="E31" s="301"/>
      <c r="F31" s="318"/>
      <c r="G31" s="301"/>
      <c r="H31" s="301"/>
      <c r="I31" s="317"/>
      <c r="J31" s="317"/>
      <c r="K31" s="317">
        <v>629.45989999999995</v>
      </c>
      <c r="L31" s="317">
        <v>662.97119999999995</v>
      </c>
      <c r="M31" s="317">
        <v>669.32470000000001</v>
      </c>
      <c r="N31" s="313">
        <v>669.39970000000005</v>
      </c>
      <c r="O31" s="313">
        <v>669.39970000000005</v>
      </c>
      <c r="P31" s="313">
        <v>669.39970000000005</v>
      </c>
    </row>
    <row r="32" spans="2:16" ht="25.5" x14ac:dyDescent="0.25">
      <c r="B32" s="319">
        <v>22</v>
      </c>
      <c r="C32" s="316" t="s">
        <v>493</v>
      </c>
      <c r="D32" s="320"/>
      <c r="E32" s="320"/>
      <c r="F32" s="318"/>
      <c r="G32" s="301"/>
      <c r="H32" s="301"/>
      <c r="I32" s="321"/>
      <c r="J32" s="321"/>
      <c r="K32" s="321">
        <v>293.15879999999999</v>
      </c>
      <c r="L32" s="321">
        <v>299.43889999999999</v>
      </c>
      <c r="M32" s="321">
        <v>297.71209999999996</v>
      </c>
      <c r="N32" s="320">
        <v>278.24540000000002</v>
      </c>
      <c r="O32" s="320">
        <v>279.26259999999996</v>
      </c>
      <c r="P32" s="320">
        <v>279.58879999999999</v>
      </c>
    </row>
    <row r="33" spans="2:16" ht="25.5" x14ac:dyDescent="0.25">
      <c r="B33" s="316">
        <v>23</v>
      </c>
      <c r="C33" s="316" t="s">
        <v>494</v>
      </c>
      <c r="D33" s="301"/>
      <c r="E33" s="322"/>
      <c r="F33" s="318"/>
      <c r="G33" s="301"/>
      <c r="H33" s="301"/>
      <c r="I33" s="317"/>
      <c r="J33" s="317"/>
      <c r="K33" s="317">
        <v>2098.1995999999999</v>
      </c>
      <c r="L33" s="317">
        <v>2209.904</v>
      </c>
      <c r="M33" s="317">
        <v>2231.0823</v>
      </c>
      <c r="N33" s="317">
        <v>2231.3323</v>
      </c>
      <c r="O33" s="301">
        <v>2231.3323</v>
      </c>
      <c r="P33" s="301">
        <v>2231.3323</v>
      </c>
    </row>
    <row r="34" spans="2:16" ht="25.5" x14ac:dyDescent="0.25">
      <c r="B34" s="316">
        <v>24</v>
      </c>
      <c r="C34" s="316" t="s">
        <v>495</v>
      </c>
      <c r="D34" s="301"/>
      <c r="E34" s="322"/>
      <c r="F34" s="318"/>
      <c r="G34" s="301"/>
      <c r="H34" s="301"/>
      <c r="I34" s="317"/>
      <c r="J34" s="317"/>
      <c r="K34" s="317">
        <v>561.34109999999998</v>
      </c>
      <c r="L34" s="317">
        <v>609.5329999999999</v>
      </c>
      <c r="M34" s="317">
        <v>595.8669000000001</v>
      </c>
      <c r="N34" s="317">
        <v>559.86469999999997</v>
      </c>
      <c r="O34" s="317">
        <v>552.16150000000005</v>
      </c>
      <c r="P34" s="317">
        <v>544.6783999999999</v>
      </c>
    </row>
    <row r="35" spans="2:16" ht="25.5" x14ac:dyDescent="0.25">
      <c r="B35" s="301"/>
      <c r="C35" s="316" t="s">
        <v>496</v>
      </c>
      <c r="D35" s="301"/>
      <c r="E35" s="322"/>
      <c r="F35" s="318"/>
      <c r="G35" s="318"/>
      <c r="H35" s="301"/>
      <c r="I35" s="301"/>
      <c r="J35" s="301"/>
      <c r="K35" s="301"/>
      <c r="L35" s="301"/>
      <c r="M35" s="301"/>
      <c r="N35" s="301"/>
      <c r="O35" s="301"/>
      <c r="P35" s="301"/>
    </row>
    <row r="36" spans="2:16" ht="15.75" x14ac:dyDescent="0.25">
      <c r="B36" s="301"/>
      <c r="C36" s="316" t="s">
        <v>305</v>
      </c>
      <c r="D36" s="301"/>
      <c r="E36" s="318"/>
      <c r="F36" s="318"/>
      <c r="G36" s="318"/>
      <c r="H36" s="301"/>
      <c r="I36" s="317"/>
      <c r="J36" s="317"/>
      <c r="K36" s="317">
        <v>97.29</v>
      </c>
      <c r="L36" s="317">
        <v>125.21719999999999</v>
      </c>
      <c r="M36" s="317">
        <v>103.25290000000001</v>
      </c>
      <c r="N36" s="317">
        <v>103.75110000000001</v>
      </c>
      <c r="O36" s="317">
        <v>103.75700000000001</v>
      </c>
      <c r="P36" s="317">
        <v>103.75700000000001</v>
      </c>
    </row>
    <row r="37" spans="2:16" ht="15.75" x14ac:dyDescent="0.25">
      <c r="B37" s="301"/>
      <c r="C37" s="316" t="s">
        <v>306</v>
      </c>
      <c r="D37" s="301"/>
      <c r="E37" s="318"/>
      <c r="F37" s="318"/>
      <c r="G37" s="301"/>
      <c r="H37" s="301"/>
      <c r="I37" s="323"/>
      <c r="J37" s="323"/>
      <c r="K37" s="323">
        <f t="shared" ref="K37:P37" si="0">+K36/K34</f>
        <v>0.17331707940145485</v>
      </c>
      <c r="L37" s="323">
        <f t="shared" si="0"/>
        <v>0.20543137123010569</v>
      </c>
      <c r="M37" s="323">
        <f t="shared" si="0"/>
        <v>0.17328181847321944</v>
      </c>
      <c r="N37" s="323">
        <f t="shared" si="0"/>
        <v>0.18531459475834075</v>
      </c>
      <c r="O37" s="323">
        <f t="shared" si="0"/>
        <v>0.18791060224227873</v>
      </c>
      <c r="P37" s="323">
        <f t="shared" si="0"/>
        <v>0.19049222440250985</v>
      </c>
    </row>
    <row r="38" spans="2:16" ht="15.75" x14ac:dyDescent="0.25">
      <c r="B38" s="301"/>
      <c r="C38" s="316" t="s">
        <v>307</v>
      </c>
      <c r="D38" s="301"/>
      <c r="E38" s="3"/>
      <c r="G38" s="301"/>
      <c r="H38" s="301"/>
      <c r="I38" s="301"/>
      <c r="J38" s="301"/>
      <c r="K38" s="301"/>
      <c r="L38" s="301"/>
      <c r="M38" s="301"/>
      <c r="N38" s="301"/>
      <c r="O38" s="301"/>
      <c r="P38" s="301"/>
    </row>
    <row r="39" spans="2:16" ht="15.75" x14ac:dyDescent="0.25">
      <c r="B39" s="301"/>
      <c r="C39" s="316" t="s">
        <v>497</v>
      </c>
      <c r="D39" s="301"/>
      <c r="E39" s="3"/>
      <c r="G39" s="322"/>
      <c r="H39" s="301"/>
      <c r="I39" s="317"/>
      <c r="J39" s="317"/>
      <c r="K39" s="317">
        <v>148.17179999999999</v>
      </c>
      <c r="L39" s="317">
        <v>140.10910000000001</v>
      </c>
      <c r="M39" s="317">
        <v>127.84370000000001</v>
      </c>
      <c r="N39" s="317">
        <v>112.60860000000001</v>
      </c>
      <c r="O39" s="317">
        <v>95.763099999999994</v>
      </c>
      <c r="P39" s="317">
        <v>78.622900000000001</v>
      </c>
    </row>
    <row r="40" spans="2:16" ht="25.5" x14ac:dyDescent="0.25">
      <c r="B40" s="301"/>
      <c r="C40" s="316" t="s">
        <v>498</v>
      </c>
      <c r="D40" s="301"/>
      <c r="E40" s="3"/>
      <c r="G40" s="322"/>
      <c r="H40" s="301"/>
      <c r="I40" s="323"/>
      <c r="J40" s="323"/>
      <c r="K40" s="323">
        <f t="shared" ref="K40:M40" si="1">+K39/K34</f>
        <v>0.26396036206862455</v>
      </c>
      <c r="L40" s="323">
        <f t="shared" si="1"/>
        <v>0.22986302628405686</v>
      </c>
      <c r="M40" s="323">
        <f t="shared" si="1"/>
        <v>0.21455076628690065</v>
      </c>
      <c r="N40" s="323">
        <f>+N39/N34</f>
        <v>0.20113538145912757</v>
      </c>
      <c r="O40" s="323">
        <f t="shared" ref="O40:P40" si="2">+O39/O34</f>
        <v>0.173433135051973</v>
      </c>
      <c r="P40" s="323">
        <f t="shared" si="2"/>
        <v>0.14434738003196018</v>
      </c>
    </row>
    <row r="41" spans="2:16" ht="25.5" x14ac:dyDescent="0.25">
      <c r="B41" s="301"/>
      <c r="C41" s="316" t="s">
        <v>499</v>
      </c>
      <c r="D41" s="301"/>
      <c r="E41" s="3"/>
      <c r="G41" s="322"/>
      <c r="H41" s="301"/>
      <c r="I41" s="301"/>
      <c r="J41" s="301"/>
      <c r="K41" s="301"/>
      <c r="L41" s="301"/>
      <c r="M41" s="301"/>
      <c r="N41" s="301"/>
      <c r="O41" s="301"/>
      <c r="P41" s="301"/>
    </row>
    <row r="42" spans="2:16" ht="15.75" x14ac:dyDescent="0.25">
      <c r="B42" s="301"/>
      <c r="C42" s="316" t="s">
        <v>497</v>
      </c>
      <c r="D42" s="301"/>
      <c r="E42" s="3"/>
      <c r="G42" s="301"/>
      <c r="H42" s="301"/>
      <c r="I42" s="317"/>
      <c r="J42" s="317"/>
      <c r="K42" s="317">
        <v>151.06100000000001</v>
      </c>
      <c r="L42" s="317">
        <v>155.2225</v>
      </c>
      <c r="M42" s="317">
        <v>162.6893</v>
      </c>
      <c r="N42" s="317">
        <v>163.4743</v>
      </c>
      <c r="O42" s="317">
        <v>163.48349999999999</v>
      </c>
      <c r="P42" s="317">
        <v>163.48349999999999</v>
      </c>
    </row>
    <row r="43" spans="2:16" ht="15.75" x14ac:dyDescent="0.25">
      <c r="B43" s="301"/>
      <c r="C43" s="316" t="s">
        <v>306</v>
      </c>
      <c r="D43" s="301"/>
      <c r="E43" s="3"/>
      <c r="G43" s="301"/>
      <c r="H43" s="301"/>
      <c r="I43" s="323"/>
      <c r="J43" s="323"/>
      <c r="K43" s="323">
        <f t="shared" ref="K43:P43" si="3">+K42/K34</f>
        <v>0.26910732173361263</v>
      </c>
      <c r="L43" s="323">
        <f t="shared" si="3"/>
        <v>0.25465807429622356</v>
      </c>
      <c r="M43" s="323">
        <f t="shared" si="3"/>
        <v>0.27302959771720831</v>
      </c>
      <c r="N43" s="323">
        <f t="shared" si="3"/>
        <v>0.29198893947055427</v>
      </c>
      <c r="O43" s="323">
        <f t="shared" si="3"/>
        <v>0.29607913626719717</v>
      </c>
      <c r="P43" s="323">
        <f t="shared" si="3"/>
        <v>0.30014683894202526</v>
      </c>
    </row>
    <row r="44" spans="2:16" ht="25.5" x14ac:dyDescent="0.25">
      <c r="B44" s="301"/>
      <c r="C44" s="316" t="s">
        <v>308</v>
      </c>
      <c r="D44" s="301"/>
      <c r="E44" s="318"/>
      <c r="F44" s="301"/>
      <c r="G44" s="301"/>
      <c r="H44" s="301"/>
      <c r="I44" s="301"/>
      <c r="J44" s="301"/>
      <c r="K44" s="301"/>
      <c r="L44" s="301"/>
      <c r="M44" s="301"/>
      <c r="N44" s="301"/>
      <c r="O44" s="301"/>
      <c r="P44" s="301"/>
    </row>
    <row r="45" spans="2:16" ht="15.75" x14ac:dyDescent="0.25">
      <c r="B45" s="301"/>
      <c r="C45" s="316" t="s">
        <v>497</v>
      </c>
      <c r="D45" s="301"/>
      <c r="E45" s="318"/>
      <c r="F45" s="301"/>
      <c r="G45" s="301"/>
      <c r="H45" s="301"/>
      <c r="I45" s="317"/>
      <c r="J45" s="317"/>
      <c r="K45" s="317">
        <v>34.446199999999997</v>
      </c>
      <c r="L45" s="317">
        <v>35.184100000000001</v>
      </c>
      <c r="M45" s="317">
        <v>34.981200000000001</v>
      </c>
      <c r="N45" s="317">
        <v>37.563099999999999</v>
      </c>
      <c r="O45" s="317">
        <v>37.700400000000002</v>
      </c>
      <c r="P45" s="317">
        <v>37.744499999999995</v>
      </c>
    </row>
    <row r="46" spans="2:16" ht="15.75" x14ac:dyDescent="0.25">
      <c r="B46" s="301"/>
      <c r="C46" s="316" t="s">
        <v>306</v>
      </c>
      <c r="D46" s="301"/>
      <c r="E46" s="318"/>
      <c r="F46" s="301"/>
      <c r="G46" s="301"/>
      <c r="H46" s="301"/>
      <c r="I46" s="323"/>
      <c r="J46" s="323"/>
      <c r="K46" s="323">
        <f t="shared" ref="K46:P46" si="4">+K45/K34</f>
        <v>6.1364115330233254E-2</v>
      </c>
      <c r="L46" s="323">
        <f t="shared" si="4"/>
        <v>5.7723043707231615E-2</v>
      </c>
      <c r="M46" s="323">
        <f t="shared" si="4"/>
        <v>5.8706399029716194E-2</v>
      </c>
      <c r="N46" s="323">
        <f t="shared" si="4"/>
        <v>6.7093174475904627E-2</v>
      </c>
      <c r="O46" s="323">
        <f t="shared" si="4"/>
        <v>6.8277849868199791E-2</v>
      </c>
      <c r="P46" s="323">
        <f t="shared" si="4"/>
        <v>6.929685480459663E-2</v>
      </c>
    </row>
    <row r="47" spans="2:16" ht="38.25" x14ac:dyDescent="0.25">
      <c r="B47" s="301"/>
      <c r="C47" s="316" t="s">
        <v>500</v>
      </c>
      <c r="D47" s="301"/>
      <c r="E47" s="318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</row>
    <row r="48" spans="2:16" ht="15.75" x14ac:dyDescent="0.25">
      <c r="B48" s="301"/>
      <c r="C48" s="316" t="s">
        <v>497</v>
      </c>
      <c r="D48" s="301"/>
      <c r="E48" s="322"/>
      <c r="F48" s="301"/>
      <c r="G48" s="301"/>
      <c r="H48" s="301"/>
      <c r="I48" s="317"/>
      <c r="J48" s="317"/>
      <c r="K48" s="317">
        <v>101.7</v>
      </c>
      <c r="L48" s="317">
        <v>107.55</v>
      </c>
      <c r="M48" s="317">
        <v>113.7</v>
      </c>
      <c r="N48" s="317">
        <v>119.5</v>
      </c>
      <c r="O48" s="317">
        <v>127</v>
      </c>
      <c r="P48" s="317">
        <v>135</v>
      </c>
    </row>
    <row r="49" spans="2:16" ht="15.75" x14ac:dyDescent="0.25">
      <c r="B49" s="301"/>
      <c r="C49" s="316" t="s">
        <v>306</v>
      </c>
      <c r="D49" s="301"/>
      <c r="E49" s="322"/>
      <c r="F49" s="318"/>
      <c r="G49" s="301"/>
      <c r="H49" s="301"/>
      <c r="I49" s="323"/>
      <c r="J49" s="323"/>
      <c r="K49" s="323">
        <f t="shared" ref="K49:P49" si="5">+K48/K34</f>
        <v>0.18117326523926364</v>
      </c>
      <c r="L49" s="323">
        <f t="shared" si="5"/>
        <v>0.17644655826673866</v>
      </c>
      <c r="M49" s="323">
        <f t="shared" si="5"/>
        <v>0.19081442516776814</v>
      </c>
      <c r="N49" s="323">
        <f t="shared" si="5"/>
        <v>0.213444426840985</v>
      </c>
      <c r="O49" s="323">
        <f t="shared" si="5"/>
        <v>0.23000517058867739</v>
      </c>
      <c r="P49" s="323">
        <f t="shared" si="5"/>
        <v>0.24785267783705031</v>
      </c>
    </row>
    <row r="50" spans="2:16" ht="15.75" x14ac:dyDescent="0.25">
      <c r="B50" s="301"/>
      <c r="C50" s="316" t="s">
        <v>309</v>
      </c>
      <c r="D50" s="301"/>
      <c r="E50" s="322"/>
      <c r="F50" s="318"/>
      <c r="G50" s="301"/>
      <c r="H50" s="301"/>
      <c r="I50" s="301"/>
      <c r="J50" s="301"/>
      <c r="K50" s="301"/>
      <c r="L50" s="301"/>
      <c r="M50" s="301"/>
      <c r="N50" s="301"/>
      <c r="O50" s="301"/>
      <c r="P50" s="301"/>
    </row>
    <row r="51" spans="2:16" ht="15.75" x14ac:dyDescent="0.25">
      <c r="B51" s="301"/>
      <c r="C51" s="316" t="s">
        <v>497</v>
      </c>
      <c r="D51" s="301"/>
      <c r="E51" s="322"/>
      <c r="F51" s="301"/>
      <c r="G51" s="301"/>
      <c r="H51" s="301"/>
      <c r="I51" s="317"/>
      <c r="J51" s="317"/>
      <c r="K51" s="317"/>
      <c r="L51" s="317"/>
      <c r="M51" s="317"/>
      <c r="N51" s="317"/>
      <c r="O51" s="317"/>
      <c r="P51" s="317"/>
    </row>
    <row r="52" spans="2:16" ht="15.75" x14ac:dyDescent="0.25">
      <c r="B52" s="301"/>
      <c r="C52" s="316" t="s">
        <v>306</v>
      </c>
      <c r="D52" s="301"/>
      <c r="E52" s="322"/>
      <c r="F52" s="318"/>
      <c r="G52" s="301"/>
      <c r="H52" s="301"/>
      <c r="I52" s="323"/>
      <c r="J52" s="323"/>
      <c r="K52" s="323">
        <f t="shared" ref="K52:P52" si="6">+K51/K34</f>
        <v>0</v>
      </c>
      <c r="L52" s="323">
        <f t="shared" si="6"/>
        <v>0</v>
      </c>
      <c r="M52" s="323">
        <f t="shared" si="6"/>
        <v>0</v>
      </c>
      <c r="N52" s="323">
        <f t="shared" si="6"/>
        <v>0</v>
      </c>
      <c r="O52" s="323">
        <f t="shared" si="6"/>
        <v>0</v>
      </c>
      <c r="P52" s="323">
        <f t="shared" si="6"/>
        <v>0</v>
      </c>
    </row>
    <row r="53" spans="2:16" ht="15.75" x14ac:dyDescent="0.25">
      <c r="B53" s="316">
        <v>25</v>
      </c>
      <c r="C53" s="316" t="s">
        <v>501</v>
      </c>
      <c r="D53" s="301"/>
      <c r="E53" s="301"/>
      <c r="F53" s="318"/>
      <c r="G53" s="301"/>
      <c r="H53" s="301"/>
      <c r="I53" s="317"/>
      <c r="J53" s="317"/>
      <c r="K53" s="317">
        <v>1.6523581689926916</v>
      </c>
      <c r="L53" s="317">
        <v>1.7991310328135466</v>
      </c>
      <c r="M53" s="317">
        <v>1.7587934225323429</v>
      </c>
      <c r="N53" s="317">
        <v>1.6525276496267634</v>
      </c>
      <c r="O53" s="317">
        <v>1.625336893900057</v>
      </c>
      <c r="P53" s="317">
        <v>1.6077023433187816</v>
      </c>
    </row>
    <row r="54" spans="2:16" ht="18" x14ac:dyDescent="0.25">
      <c r="B54" s="316">
        <v>26</v>
      </c>
      <c r="C54" s="316" t="s">
        <v>310</v>
      </c>
      <c r="D54" s="301"/>
      <c r="E54" s="301"/>
      <c r="F54" s="318"/>
      <c r="G54" s="301"/>
      <c r="H54" s="301"/>
      <c r="I54" s="317"/>
      <c r="J54" s="317"/>
      <c r="K54" s="340"/>
      <c r="L54" s="317">
        <v>1.6122000000000001</v>
      </c>
      <c r="M54" s="317">
        <v>1.8766</v>
      </c>
      <c r="N54" s="324">
        <v>1.986</v>
      </c>
      <c r="O54" s="324">
        <v>2.1110000000000002</v>
      </c>
      <c r="P54" s="324">
        <v>1.891</v>
      </c>
    </row>
    <row r="55" spans="2:16" ht="15.75" x14ac:dyDescent="0.25">
      <c r="B55" s="316">
        <v>27</v>
      </c>
      <c r="C55" s="316" t="s">
        <v>311</v>
      </c>
      <c r="D55" s="301"/>
      <c r="E55" s="301"/>
      <c r="F55" s="318"/>
      <c r="G55" s="301"/>
      <c r="H55" s="301"/>
      <c r="I55" s="317"/>
      <c r="J55" s="317"/>
      <c r="K55" s="317">
        <f t="shared" ref="K55:P55" si="7">+K53+K54</f>
        <v>1.6523581689926916</v>
      </c>
      <c r="L55" s="317">
        <f t="shared" si="7"/>
        <v>3.4113310328135467</v>
      </c>
      <c r="M55" s="317">
        <f t="shared" si="7"/>
        <v>3.635393422532343</v>
      </c>
      <c r="N55" s="317">
        <f t="shared" si="7"/>
        <v>3.6385276496267633</v>
      </c>
      <c r="O55" s="317">
        <f t="shared" si="7"/>
        <v>3.7363368939000572</v>
      </c>
      <c r="P55" s="317">
        <f t="shared" si="7"/>
        <v>3.4987023433187816</v>
      </c>
    </row>
    <row r="56" spans="2:16" ht="25.5" x14ac:dyDescent="0.25">
      <c r="B56" s="316">
        <v>28</v>
      </c>
      <c r="C56" s="316" t="s">
        <v>502</v>
      </c>
      <c r="D56" s="301"/>
      <c r="E56" s="301"/>
      <c r="F56" s="318"/>
      <c r="G56" s="301"/>
      <c r="H56" s="301"/>
      <c r="I56" s="301"/>
      <c r="J56" s="301"/>
      <c r="K56" s="301"/>
      <c r="L56" s="301"/>
      <c r="M56" s="301"/>
      <c r="N56" s="301"/>
      <c r="O56" s="301"/>
      <c r="P56" s="301"/>
    </row>
    <row r="57" spans="2:16" ht="25.5" x14ac:dyDescent="0.25">
      <c r="B57" s="316">
        <v>29</v>
      </c>
      <c r="C57" s="316" t="s">
        <v>503</v>
      </c>
      <c r="D57" s="301"/>
      <c r="E57" s="301"/>
      <c r="F57" s="318"/>
      <c r="G57" s="301"/>
      <c r="H57" s="301"/>
      <c r="I57" s="301"/>
      <c r="J57" s="301"/>
      <c r="K57" s="301"/>
      <c r="L57" s="301"/>
      <c r="M57" s="301"/>
      <c r="N57" s="301"/>
      <c r="O57" s="301"/>
      <c r="P57" s="301"/>
    </row>
    <row r="58" spans="2:16" ht="15.75" x14ac:dyDescent="0.25">
      <c r="B58" s="316">
        <v>30</v>
      </c>
      <c r="C58" s="316" t="s">
        <v>312</v>
      </c>
      <c r="D58" s="301"/>
      <c r="E58" s="301"/>
      <c r="F58" s="318"/>
      <c r="G58" s="301"/>
      <c r="H58" s="301"/>
      <c r="I58" s="301"/>
      <c r="J58" s="301"/>
      <c r="K58" s="301"/>
      <c r="L58" s="301"/>
      <c r="M58" s="301"/>
      <c r="N58" s="301"/>
      <c r="O58" s="301"/>
      <c r="P58" s="301"/>
    </row>
    <row r="59" spans="2:16" ht="15.75" x14ac:dyDescent="0.25">
      <c r="B59" s="316">
        <v>31</v>
      </c>
      <c r="C59" s="316" t="s">
        <v>313</v>
      </c>
      <c r="D59" s="301"/>
      <c r="E59" s="301"/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</row>
    <row r="60" spans="2:16" ht="15.75" x14ac:dyDescent="0.25">
      <c r="B60" s="316">
        <v>32</v>
      </c>
      <c r="C60" s="316" t="s">
        <v>314</v>
      </c>
      <c r="D60" s="301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1"/>
    </row>
    <row r="61" spans="2:16" ht="25.5" x14ac:dyDescent="0.25">
      <c r="B61" s="316">
        <v>33</v>
      </c>
      <c r="C61" s="316" t="s">
        <v>315</v>
      </c>
      <c r="D61" s="301"/>
      <c r="E61" s="301"/>
      <c r="F61" s="301"/>
      <c r="G61" s="301"/>
      <c r="H61" s="301"/>
      <c r="I61" s="301"/>
      <c r="J61" s="301"/>
      <c r="K61" s="301"/>
      <c r="L61" s="301"/>
      <c r="M61" s="301"/>
      <c r="N61" s="301"/>
      <c r="O61" s="301"/>
      <c r="P61" s="301"/>
    </row>
    <row r="64" spans="2:16" x14ac:dyDescent="0.25">
      <c r="B64" s="143" t="s">
        <v>316</v>
      </c>
      <c r="C64" s="143"/>
    </row>
    <row r="65" spans="2:3" x14ac:dyDescent="0.25">
      <c r="B65" s="143" t="s">
        <v>317</v>
      </c>
      <c r="C65" s="143"/>
    </row>
    <row r="66" spans="2:3" x14ac:dyDescent="0.25">
      <c r="B66" s="143" t="s">
        <v>318</v>
      </c>
      <c r="C66" s="143"/>
    </row>
    <row r="67" spans="2:3" x14ac:dyDescent="0.25">
      <c r="B67" s="143" t="s">
        <v>319</v>
      </c>
      <c r="C67" s="143"/>
    </row>
    <row r="68" spans="2:3" x14ac:dyDescent="0.25">
      <c r="C68" s="144"/>
    </row>
  </sheetData>
  <mergeCells count="6">
    <mergeCell ref="B9:P9"/>
    <mergeCell ref="B4:P4"/>
    <mergeCell ref="B5:P5"/>
    <mergeCell ref="B6:P6"/>
    <mergeCell ref="B7:P7"/>
    <mergeCell ref="B8:P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I41"/>
  <sheetViews>
    <sheetView showGridLines="0" view="pageBreakPreview" topLeftCell="A22" zoomScale="112" zoomScaleSheetLayoutView="112" workbookViewId="0">
      <selection activeCell="D9" sqref="D9"/>
    </sheetView>
  </sheetViews>
  <sheetFormatPr defaultRowHeight="15" x14ac:dyDescent="0.25"/>
  <cols>
    <col min="2" max="2" width="5.5703125" style="1" customWidth="1"/>
    <col min="3" max="3" width="30.85546875" customWidth="1"/>
    <col min="4" max="4" width="11.140625" style="1" customWidth="1"/>
    <col min="5" max="5" width="11.5703125" style="15" customWidth="1"/>
  </cols>
  <sheetData>
    <row r="2" spans="2:9" ht="15.75" thickBot="1" x14ac:dyDescent="0.3"/>
    <row r="3" spans="2:9" ht="15.75" x14ac:dyDescent="0.25">
      <c r="B3" s="25"/>
      <c r="C3" s="26"/>
      <c r="D3" s="27"/>
      <c r="E3" s="28"/>
      <c r="F3" s="26"/>
      <c r="G3" s="444" t="s">
        <v>120</v>
      </c>
      <c r="H3" s="444"/>
      <c r="I3" s="445"/>
    </row>
    <row r="4" spans="2:9" ht="62.25" customHeight="1" thickBot="1" x14ac:dyDescent="0.3">
      <c r="B4" s="441" t="s">
        <v>121</v>
      </c>
      <c r="C4" s="442"/>
      <c r="D4" s="442"/>
      <c r="E4" s="442"/>
      <c r="F4" s="442"/>
      <c r="G4" s="442"/>
      <c r="H4" s="442"/>
      <c r="I4" s="443"/>
    </row>
    <row r="5" spans="2:9" s="4" customFormat="1" ht="35.25" customHeight="1" thickBot="1" x14ac:dyDescent="0.3">
      <c r="B5" s="29" t="s">
        <v>117</v>
      </c>
      <c r="C5" s="30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6</v>
      </c>
      <c r="I5" s="31" t="s">
        <v>0</v>
      </c>
    </row>
    <row r="6" spans="2:9" x14ac:dyDescent="0.25">
      <c r="B6" s="207">
        <v>1</v>
      </c>
      <c r="C6" s="182" t="s">
        <v>360</v>
      </c>
      <c r="D6" s="330"/>
      <c r="E6" s="438" t="s">
        <v>361</v>
      </c>
      <c r="F6" s="439"/>
      <c r="G6" s="439"/>
      <c r="H6" s="439"/>
      <c r="I6" s="440"/>
    </row>
    <row r="7" spans="2:9" x14ac:dyDescent="0.25">
      <c r="B7" s="207">
        <v>2</v>
      </c>
      <c r="C7" s="182" t="s">
        <v>362</v>
      </c>
      <c r="D7" s="330"/>
      <c r="E7" s="438" t="s">
        <v>363</v>
      </c>
      <c r="F7" s="439"/>
      <c r="G7" s="439"/>
      <c r="H7" s="439"/>
      <c r="I7" s="440"/>
    </row>
    <row r="8" spans="2:9" x14ac:dyDescent="0.25">
      <c r="B8" s="207">
        <v>3</v>
      </c>
      <c r="C8" s="182" t="s">
        <v>7</v>
      </c>
      <c r="D8" s="330" t="s">
        <v>8</v>
      </c>
      <c r="E8" s="438" t="s">
        <v>364</v>
      </c>
      <c r="F8" s="439"/>
      <c r="G8" s="439"/>
      <c r="H8" s="439"/>
      <c r="I8" s="440"/>
    </row>
    <row r="9" spans="2:9" ht="111.75" customHeight="1" x14ac:dyDescent="0.25">
      <c r="B9" s="207">
        <v>4</v>
      </c>
      <c r="C9" s="184" t="s">
        <v>365</v>
      </c>
      <c r="D9" s="330"/>
      <c r="E9" s="432" t="s">
        <v>366</v>
      </c>
      <c r="F9" s="433"/>
      <c r="G9" s="433"/>
      <c r="H9" s="433"/>
      <c r="I9" s="434"/>
    </row>
    <row r="10" spans="2:9" ht="34.5" customHeight="1" x14ac:dyDescent="0.25">
      <c r="B10" s="207">
        <v>5</v>
      </c>
      <c r="C10" s="184" t="s">
        <v>367</v>
      </c>
      <c r="D10" s="330"/>
      <c r="E10" s="435" t="s">
        <v>368</v>
      </c>
      <c r="F10" s="436"/>
      <c r="G10" s="436"/>
      <c r="H10" s="436"/>
      <c r="I10" s="437"/>
    </row>
    <row r="11" spans="2:9" ht="30" x14ac:dyDescent="0.25">
      <c r="B11" s="207">
        <v>6</v>
      </c>
      <c r="C11" s="184" t="s">
        <v>369</v>
      </c>
      <c r="D11" s="330"/>
      <c r="E11" s="438" t="s">
        <v>370</v>
      </c>
      <c r="F11" s="439"/>
      <c r="G11" s="439"/>
      <c r="H11" s="439"/>
      <c r="I11" s="440"/>
    </row>
    <row r="12" spans="2:9" s="16" customFormat="1" ht="15.75" x14ac:dyDescent="0.25">
      <c r="B12" s="17">
        <v>7</v>
      </c>
      <c r="C12" s="18" t="s">
        <v>9</v>
      </c>
      <c r="D12" s="19"/>
      <c r="E12" s="32">
        <v>0</v>
      </c>
      <c r="F12" s="32">
        <v>0</v>
      </c>
      <c r="G12" s="32">
        <v>0</v>
      </c>
      <c r="H12" s="32">
        <v>0</v>
      </c>
      <c r="I12" s="32">
        <v>0</v>
      </c>
    </row>
    <row r="13" spans="2:9" x14ac:dyDescent="0.25">
      <c r="B13" s="102">
        <v>8</v>
      </c>
      <c r="C13" s="269" t="s">
        <v>427</v>
      </c>
      <c r="D13" s="62"/>
      <c r="E13" s="446"/>
      <c r="F13" s="446"/>
      <c r="G13" s="446"/>
      <c r="H13" s="446"/>
      <c r="I13" s="447"/>
    </row>
    <row r="14" spans="2:9" x14ac:dyDescent="0.25">
      <c r="B14" s="102">
        <v>8.1</v>
      </c>
      <c r="C14" s="269" t="s">
        <v>10</v>
      </c>
      <c r="D14" s="258"/>
      <c r="E14" s="448" t="s">
        <v>428</v>
      </c>
      <c r="F14" s="448"/>
      <c r="G14" s="448"/>
      <c r="H14" s="448"/>
      <c r="I14" s="449"/>
    </row>
    <row r="15" spans="2:9" ht="15" customHeight="1" x14ac:dyDescent="0.25">
      <c r="B15" s="102" t="s">
        <v>11</v>
      </c>
      <c r="C15" s="267" t="s">
        <v>429</v>
      </c>
      <c r="D15" s="259" t="s">
        <v>12</v>
      </c>
      <c r="E15" s="450" t="s">
        <v>430</v>
      </c>
      <c r="F15" s="451"/>
      <c r="G15" s="451"/>
      <c r="H15" s="451"/>
      <c r="I15" s="452"/>
    </row>
    <row r="16" spans="2:9" ht="15" customHeight="1" x14ac:dyDescent="0.25">
      <c r="B16" s="453" t="s">
        <v>13</v>
      </c>
      <c r="C16" s="265" t="s">
        <v>431</v>
      </c>
      <c r="D16" s="455"/>
      <c r="E16" s="456" t="s">
        <v>432</v>
      </c>
      <c r="F16" s="457"/>
      <c r="G16" s="457"/>
      <c r="H16" s="457"/>
      <c r="I16" s="458"/>
    </row>
    <row r="17" spans="2:9" x14ac:dyDescent="0.25">
      <c r="B17" s="454"/>
      <c r="C17" s="266"/>
      <c r="D17" s="455"/>
      <c r="E17" s="459"/>
      <c r="F17" s="460"/>
      <c r="G17" s="460"/>
      <c r="H17" s="460"/>
      <c r="I17" s="461"/>
    </row>
    <row r="18" spans="2:9" x14ac:dyDescent="0.25">
      <c r="B18" s="102" t="s">
        <v>433</v>
      </c>
      <c r="C18" s="267" t="s">
        <v>14</v>
      </c>
      <c r="D18" s="259" t="s">
        <v>12</v>
      </c>
      <c r="E18" s="329">
        <v>4287010</v>
      </c>
      <c r="F18" s="329">
        <v>3728458.5100000002</v>
      </c>
      <c r="G18" s="329">
        <v>3825964.11</v>
      </c>
      <c r="H18" s="329">
        <v>3861181.0300000003</v>
      </c>
      <c r="I18" s="344">
        <v>3447651.5630000001</v>
      </c>
    </row>
    <row r="19" spans="2:9" x14ac:dyDescent="0.25">
      <c r="B19" s="102" t="s">
        <v>434</v>
      </c>
      <c r="C19" s="267" t="s">
        <v>15</v>
      </c>
      <c r="D19" s="259" t="s">
        <v>12</v>
      </c>
      <c r="E19" s="329" t="s">
        <v>435</v>
      </c>
      <c r="F19" s="329" t="s">
        <v>435</v>
      </c>
      <c r="G19" s="329" t="s">
        <v>435</v>
      </c>
      <c r="H19" s="329" t="s">
        <v>435</v>
      </c>
      <c r="I19" s="344" t="s">
        <v>435</v>
      </c>
    </row>
    <row r="20" spans="2:9" x14ac:dyDescent="0.25">
      <c r="B20" s="102" t="s">
        <v>436</v>
      </c>
      <c r="C20" s="267" t="s">
        <v>437</v>
      </c>
      <c r="D20" s="259" t="s">
        <v>12</v>
      </c>
      <c r="E20" s="329" t="s">
        <v>435</v>
      </c>
      <c r="F20" s="329" t="s">
        <v>435</v>
      </c>
      <c r="G20" s="329" t="s">
        <v>435</v>
      </c>
      <c r="H20" s="329" t="s">
        <v>435</v>
      </c>
      <c r="I20" s="344" t="s">
        <v>435</v>
      </c>
    </row>
    <row r="21" spans="2:9" ht="44.25" customHeight="1" x14ac:dyDescent="0.25">
      <c r="B21" s="453" t="s">
        <v>16</v>
      </c>
      <c r="C21" s="265" t="s">
        <v>119</v>
      </c>
      <c r="D21" s="462" t="s">
        <v>17</v>
      </c>
      <c r="E21" s="464" t="s">
        <v>438</v>
      </c>
      <c r="F21" s="465"/>
      <c r="G21" s="465"/>
      <c r="H21" s="465"/>
      <c r="I21" s="466"/>
    </row>
    <row r="22" spans="2:9" ht="44.25" customHeight="1" x14ac:dyDescent="0.25">
      <c r="B22" s="454"/>
      <c r="C22" s="266"/>
      <c r="D22" s="463"/>
      <c r="E22" s="467"/>
      <c r="F22" s="468"/>
      <c r="G22" s="468"/>
      <c r="H22" s="468"/>
      <c r="I22" s="469"/>
    </row>
    <row r="23" spans="2:9" x14ac:dyDescent="0.25">
      <c r="B23" s="102" t="s">
        <v>18</v>
      </c>
      <c r="C23" s="267" t="s">
        <v>19</v>
      </c>
      <c r="D23" s="259"/>
      <c r="E23" s="448" t="s">
        <v>439</v>
      </c>
      <c r="F23" s="448"/>
      <c r="G23" s="448"/>
      <c r="H23" s="448"/>
      <c r="I23" s="449"/>
    </row>
    <row r="24" spans="2:9" ht="15" customHeight="1" x14ac:dyDescent="0.25">
      <c r="B24" s="453" t="s">
        <v>20</v>
      </c>
      <c r="C24" s="265" t="s">
        <v>21</v>
      </c>
      <c r="D24" s="470" t="s">
        <v>118</v>
      </c>
      <c r="E24" s="472" t="s">
        <v>440</v>
      </c>
      <c r="F24" s="473"/>
      <c r="G24" s="473"/>
      <c r="H24" s="473"/>
      <c r="I24" s="474"/>
    </row>
    <row r="25" spans="2:9" x14ac:dyDescent="0.25">
      <c r="B25" s="454"/>
      <c r="C25" s="266"/>
      <c r="D25" s="471"/>
      <c r="E25" s="475"/>
      <c r="F25" s="476"/>
      <c r="G25" s="476"/>
      <c r="H25" s="476"/>
      <c r="I25" s="477"/>
    </row>
    <row r="26" spans="2:9" ht="15" customHeight="1" x14ac:dyDescent="0.25">
      <c r="B26" s="102" t="s">
        <v>22</v>
      </c>
      <c r="C26" s="267" t="s">
        <v>441</v>
      </c>
      <c r="D26" s="259"/>
      <c r="E26" s="451" t="s">
        <v>442</v>
      </c>
      <c r="F26" s="451"/>
      <c r="G26" s="451"/>
      <c r="H26" s="451"/>
      <c r="I26" s="452"/>
    </row>
    <row r="27" spans="2:9" ht="15" customHeight="1" x14ac:dyDescent="0.25">
      <c r="B27" s="102" t="s">
        <v>23</v>
      </c>
      <c r="C27" s="267" t="s">
        <v>24</v>
      </c>
      <c r="D27" s="259"/>
      <c r="E27" s="451" t="s">
        <v>443</v>
      </c>
      <c r="F27" s="451"/>
      <c r="G27" s="451"/>
      <c r="H27" s="451"/>
      <c r="I27" s="452"/>
    </row>
    <row r="28" spans="2:9" ht="15" customHeight="1" x14ac:dyDescent="0.25">
      <c r="B28" s="102" t="s">
        <v>25</v>
      </c>
      <c r="C28" s="267" t="s">
        <v>444</v>
      </c>
      <c r="D28" s="259"/>
      <c r="E28" s="451" t="s">
        <v>445</v>
      </c>
      <c r="F28" s="451"/>
      <c r="G28" s="451"/>
      <c r="H28" s="451"/>
      <c r="I28" s="452"/>
    </row>
    <row r="29" spans="2:9" x14ac:dyDescent="0.25">
      <c r="B29" s="102">
        <v>8.1999999999999993</v>
      </c>
      <c r="C29" s="269" t="s">
        <v>446</v>
      </c>
      <c r="D29" s="260"/>
      <c r="E29" s="451"/>
      <c r="F29" s="451"/>
      <c r="G29" s="451"/>
      <c r="H29" s="451"/>
      <c r="I29" s="452"/>
    </row>
    <row r="30" spans="2:9" ht="15" customHeight="1" x14ac:dyDescent="0.25">
      <c r="B30" s="102" t="s">
        <v>26</v>
      </c>
      <c r="C30" s="267" t="s">
        <v>429</v>
      </c>
      <c r="D30" s="260" t="s">
        <v>447</v>
      </c>
      <c r="E30" s="450" t="s">
        <v>448</v>
      </c>
      <c r="F30" s="451"/>
      <c r="G30" s="451"/>
      <c r="H30" s="451"/>
      <c r="I30" s="452"/>
    </row>
    <row r="31" spans="2:9" x14ac:dyDescent="0.25">
      <c r="B31" s="102" t="s">
        <v>27</v>
      </c>
      <c r="C31" s="267" t="s">
        <v>28</v>
      </c>
      <c r="D31" s="260"/>
      <c r="E31" s="448" t="s">
        <v>449</v>
      </c>
      <c r="F31" s="448"/>
      <c r="G31" s="448"/>
      <c r="H31" s="448"/>
      <c r="I31" s="449"/>
    </row>
    <row r="32" spans="2:9" ht="15" customHeight="1" x14ac:dyDescent="0.25">
      <c r="B32" s="453" t="s">
        <v>29</v>
      </c>
      <c r="C32" s="325" t="s">
        <v>119</v>
      </c>
      <c r="D32" s="462" t="s">
        <v>17</v>
      </c>
      <c r="E32" s="478" t="s">
        <v>450</v>
      </c>
      <c r="F32" s="479"/>
      <c r="G32" s="479"/>
      <c r="H32" s="479"/>
      <c r="I32" s="480"/>
    </row>
    <row r="33" spans="2:9" x14ac:dyDescent="0.25">
      <c r="B33" s="454"/>
      <c r="C33" s="326"/>
      <c r="D33" s="463"/>
      <c r="E33" s="481"/>
      <c r="F33" s="482"/>
      <c r="G33" s="482"/>
      <c r="H33" s="482"/>
      <c r="I33" s="483"/>
    </row>
    <row r="34" spans="2:9" x14ac:dyDescent="0.25">
      <c r="B34" s="102" t="s">
        <v>30</v>
      </c>
      <c r="C34" s="267" t="s">
        <v>19</v>
      </c>
      <c r="D34" s="260"/>
      <c r="E34" s="448" t="s">
        <v>439</v>
      </c>
      <c r="F34" s="448"/>
      <c r="G34" s="448"/>
      <c r="H34" s="448"/>
      <c r="I34" s="449"/>
    </row>
    <row r="35" spans="2:9" ht="15" customHeight="1" x14ac:dyDescent="0.25">
      <c r="B35" s="345" t="s">
        <v>31</v>
      </c>
      <c r="C35" s="300" t="s">
        <v>451</v>
      </c>
      <c r="D35" s="261" t="s">
        <v>447</v>
      </c>
      <c r="E35" s="484">
        <v>9950</v>
      </c>
      <c r="F35" s="485"/>
      <c r="G35" s="485"/>
      <c r="H35" s="485"/>
      <c r="I35" s="486"/>
    </row>
    <row r="36" spans="2:9" ht="15" customHeight="1" x14ac:dyDescent="0.25">
      <c r="B36" s="102" t="s">
        <v>32</v>
      </c>
      <c r="C36" s="267" t="s">
        <v>452</v>
      </c>
      <c r="D36" s="260" t="s">
        <v>447</v>
      </c>
      <c r="E36" s="448">
        <v>3000</v>
      </c>
      <c r="F36" s="448"/>
      <c r="G36" s="448"/>
      <c r="H36" s="448"/>
      <c r="I36" s="449"/>
    </row>
    <row r="37" spans="2:9" ht="15" customHeight="1" x14ac:dyDescent="0.25">
      <c r="B37" s="102" t="s">
        <v>33</v>
      </c>
      <c r="C37" s="267" t="s">
        <v>453</v>
      </c>
      <c r="D37" s="260" t="s">
        <v>447</v>
      </c>
      <c r="E37" s="448">
        <v>1000</v>
      </c>
      <c r="F37" s="448"/>
      <c r="G37" s="448"/>
      <c r="H37" s="448"/>
      <c r="I37" s="449"/>
    </row>
    <row r="38" spans="2:9" ht="15" customHeight="1" x14ac:dyDescent="0.25">
      <c r="B38" s="102" t="s">
        <v>34</v>
      </c>
      <c r="C38" s="267" t="s">
        <v>454</v>
      </c>
      <c r="D38" s="260" t="s">
        <v>447</v>
      </c>
      <c r="E38" s="448">
        <v>1500</v>
      </c>
      <c r="F38" s="448"/>
      <c r="G38" s="448"/>
      <c r="H38" s="448"/>
      <c r="I38" s="449"/>
    </row>
    <row r="39" spans="2:9" s="16" customFormat="1" ht="24.75" customHeight="1" x14ac:dyDescent="0.25">
      <c r="B39" s="17">
        <v>9</v>
      </c>
      <c r="C39" s="21" t="s">
        <v>35</v>
      </c>
      <c r="D39" s="19"/>
      <c r="E39" s="32">
        <v>0</v>
      </c>
      <c r="F39" s="32">
        <v>0</v>
      </c>
      <c r="G39" s="32">
        <v>0</v>
      </c>
      <c r="H39" s="32">
        <v>0</v>
      </c>
      <c r="I39" s="32">
        <v>0</v>
      </c>
    </row>
    <row r="40" spans="2:9" s="16" customFormat="1" ht="33" customHeight="1" x14ac:dyDescent="0.25">
      <c r="B40" s="17">
        <v>9.1</v>
      </c>
      <c r="C40" s="18" t="s">
        <v>36</v>
      </c>
      <c r="D40" s="20" t="s">
        <v>37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</row>
    <row r="41" spans="2:9" s="16" customFormat="1" ht="32.25" customHeight="1" thickBot="1" x14ac:dyDescent="0.3">
      <c r="B41" s="22">
        <v>9.1999999999999993</v>
      </c>
      <c r="C41" s="23" t="s">
        <v>38</v>
      </c>
      <c r="D41" s="24" t="s">
        <v>37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</row>
  </sheetData>
  <mergeCells count="35">
    <mergeCell ref="E38:I38"/>
    <mergeCell ref="E35:I35"/>
    <mergeCell ref="E36:I36"/>
    <mergeCell ref="E37:I37"/>
    <mergeCell ref="E31:I31"/>
    <mergeCell ref="B32:B33"/>
    <mergeCell ref="D32:D33"/>
    <mergeCell ref="E32:I33"/>
    <mergeCell ref="E34:I34"/>
    <mergeCell ref="E26:I26"/>
    <mergeCell ref="E27:I27"/>
    <mergeCell ref="E28:I28"/>
    <mergeCell ref="E29:I29"/>
    <mergeCell ref="E30:I30"/>
    <mergeCell ref="B21:B22"/>
    <mergeCell ref="D21:D22"/>
    <mergeCell ref="E21:I22"/>
    <mergeCell ref="E23:I23"/>
    <mergeCell ref="B24:B25"/>
    <mergeCell ref="D24:D25"/>
    <mergeCell ref="E24:I25"/>
    <mergeCell ref="E13:I13"/>
    <mergeCell ref="E14:I14"/>
    <mergeCell ref="E15:I15"/>
    <mergeCell ref="B16:B17"/>
    <mergeCell ref="D16:D17"/>
    <mergeCell ref="E16:I17"/>
    <mergeCell ref="E9:I9"/>
    <mergeCell ref="E10:I10"/>
    <mergeCell ref="E11:I11"/>
    <mergeCell ref="B4:I4"/>
    <mergeCell ref="G3:I3"/>
    <mergeCell ref="E6:I6"/>
    <mergeCell ref="E7:I7"/>
    <mergeCell ref="E8:I8"/>
  </mergeCells>
  <printOptions horizontalCentered="1"/>
  <pageMargins left="0.11811023622047245" right="0.11811023622047245" top="0.35433070866141736" bottom="0.15748031496062992" header="0.31496062992125984" footer="0.31496062992125984"/>
  <pageSetup paperSize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S25"/>
  <sheetViews>
    <sheetView showGridLines="0" view="pageBreakPreview" topLeftCell="H1" zoomScale="112" zoomScaleSheetLayoutView="112" workbookViewId="0">
      <selection activeCell="B4" sqref="B4:S4"/>
    </sheetView>
  </sheetViews>
  <sheetFormatPr defaultRowHeight="15" x14ac:dyDescent="0.25"/>
  <cols>
    <col min="2" max="2" width="5.5703125" style="191" customWidth="1"/>
    <col min="3" max="3" width="24.5703125" style="289" customWidth="1"/>
    <col min="4" max="4" width="5.42578125" style="191" bestFit="1" customWidth="1"/>
    <col min="5" max="5" width="9.5703125" bestFit="1" customWidth="1"/>
    <col min="6" max="6" width="11.140625" bestFit="1" customWidth="1"/>
    <col min="7" max="7" width="12" bestFit="1" customWidth="1"/>
    <col min="8" max="8" width="9.5703125" bestFit="1" customWidth="1"/>
    <col min="9" max="9" width="11.140625" bestFit="1" customWidth="1"/>
    <col min="10" max="10" width="12" bestFit="1" customWidth="1"/>
    <col min="11" max="11" width="9.5703125" bestFit="1" customWidth="1"/>
    <col min="12" max="12" width="11.140625" bestFit="1" customWidth="1"/>
    <col min="13" max="13" width="12" bestFit="1" customWidth="1"/>
    <col min="14" max="14" width="9.5703125" bestFit="1" customWidth="1"/>
    <col min="15" max="15" width="11.140625" bestFit="1" customWidth="1"/>
    <col min="16" max="16" width="12" bestFit="1" customWidth="1"/>
    <col min="17" max="17" width="9.5703125" bestFit="1" customWidth="1"/>
    <col min="18" max="18" width="11.140625" bestFit="1" customWidth="1"/>
    <col min="19" max="19" width="12" customWidth="1"/>
  </cols>
  <sheetData>
    <row r="2" spans="2:19" ht="15.75" thickBot="1" x14ac:dyDescent="0.3"/>
    <row r="3" spans="2:19" ht="15.75" x14ac:dyDescent="0.25">
      <c r="B3" s="25"/>
      <c r="C3" s="346"/>
      <c r="D3" s="444"/>
      <c r="E3" s="444"/>
      <c r="F3" s="444"/>
      <c r="G3" s="444"/>
      <c r="H3" s="444"/>
      <c r="I3" s="293"/>
      <c r="J3" s="293"/>
      <c r="K3" s="26"/>
      <c r="L3" s="293"/>
      <c r="M3" s="293"/>
      <c r="N3" s="26"/>
      <c r="O3" s="293"/>
      <c r="P3" s="293"/>
      <c r="Q3" s="26"/>
      <c r="R3" s="293"/>
      <c r="S3" s="312" t="s">
        <v>515</v>
      </c>
    </row>
    <row r="4" spans="2:19" ht="16.5" thickBot="1" x14ac:dyDescent="0.3">
      <c r="B4" s="491" t="s">
        <v>121</v>
      </c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2"/>
      <c r="S4" s="493"/>
    </row>
    <row r="5" spans="2:19" s="4" customFormat="1" ht="35.25" customHeight="1" x14ac:dyDescent="0.25">
      <c r="B5" s="311" t="s">
        <v>117</v>
      </c>
      <c r="C5" s="347" t="s">
        <v>1</v>
      </c>
      <c r="D5" s="328" t="s">
        <v>2</v>
      </c>
      <c r="E5" s="506" t="s">
        <v>3</v>
      </c>
      <c r="F5" s="506"/>
      <c r="G5" s="506"/>
      <c r="H5" s="506" t="s">
        <v>4</v>
      </c>
      <c r="I5" s="506"/>
      <c r="J5" s="506"/>
      <c r="K5" s="506" t="s">
        <v>5</v>
      </c>
      <c r="L5" s="506"/>
      <c r="M5" s="506"/>
      <c r="N5" s="506" t="s">
        <v>6</v>
      </c>
      <c r="O5" s="506"/>
      <c r="P5" s="506"/>
      <c r="Q5" s="506" t="s">
        <v>0</v>
      </c>
      <c r="R5" s="506"/>
      <c r="S5" s="506"/>
    </row>
    <row r="6" spans="2:19" s="36" customFormat="1" ht="85.5" x14ac:dyDescent="0.2">
      <c r="B6" s="154"/>
      <c r="C6" s="161" t="s">
        <v>2</v>
      </c>
      <c r="D6" s="154"/>
      <c r="E6" s="154" t="s">
        <v>491</v>
      </c>
      <c r="F6" s="154" t="s">
        <v>489</v>
      </c>
      <c r="G6" s="154" t="s">
        <v>490</v>
      </c>
      <c r="H6" s="154" t="s">
        <v>491</v>
      </c>
      <c r="I6" s="154" t="s">
        <v>489</v>
      </c>
      <c r="J6" s="154" t="s">
        <v>490</v>
      </c>
      <c r="K6" s="154" t="s">
        <v>491</v>
      </c>
      <c r="L6" s="154" t="s">
        <v>489</v>
      </c>
      <c r="M6" s="154" t="s">
        <v>490</v>
      </c>
      <c r="N6" s="154" t="s">
        <v>491</v>
      </c>
      <c r="O6" s="154" t="s">
        <v>489</v>
      </c>
      <c r="P6" s="154" t="s">
        <v>490</v>
      </c>
      <c r="Q6" s="154" t="s">
        <v>491</v>
      </c>
      <c r="R6" s="154" t="s">
        <v>489</v>
      </c>
      <c r="S6" s="154" t="s">
        <v>490</v>
      </c>
    </row>
    <row r="7" spans="2:19" s="36" customFormat="1" ht="14.25" x14ac:dyDescent="0.2">
      <c r="B7" s="154"/>
      <c r="C7" s="161" t="s">
        <v>487</v>
      </c>
      <c r="D7" s="154"/>
      <c r="E7" s="154">
        <v>890</v>
      </c>
      <c r="F7" s="154">
        <v>390</v>
      </c>
      <c r="G7" s="154">
        <v>500</v>
      </c>
      <c r="H7" s="154">
        <v>890</v>
      </c>
      <c r="I7" s="154">
        <v>390</v>
      </c>
      <c r="J7" s="154">
        <v>500</v>
      </c>
      <c r="K7" s="154">
        <v>890</v>
      </c>
      <c r="L7" s="154">
        <v>390</v>
      </c>
      <c r="M7" s="154">
        <v>500</v>
      </c>
      <c r="N7" s="154">
        <v>890</v>
      </c>
      <c r="O7" s="154">
        <v>390</v>
      </c>
      <c r="P7" s="154">
        <v>500</v>
      </c>
      <c r="Q7" s="154">
        <v>890</v>
      </c>
      <c r="R7" s="154">
        <v>390</v>
      </c>
      <c r="S7" s="154">
        <v>500</v>
      </c>
    </row>
    <row r="8" spans="2:19" x14ac:dyDescent="0.25">
      <c r="B8" s="189">
        <v>8</v>
      </c>
      <c r="C8" s="348" t="s">
        <v>427</v>
      </c>
      <c r="D8" s="189"/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448"/>
      <c r="P8" s="448"/>
      <c r="Q8" s="448"/>
      <c r="R8" s="292"/>
      <c r="S8" s="292"/>
    </row>
    <row r="9" spans="2:19" x14ac:dyDescent="0.25">
      <c r="B9" s="189">
        <v>8.1</v>
      </c>
      <c r="C9" s="348" t="s">
        <v>10</v>
      </c>
      <c r="D9" s="189"/>
      <c r="E9" s="448" t="s">
        <v>428</v>
      </c>
      <c r="F9" s="448"/>
      <c r="G9" s="448"/>
      <c r="H9" s="448"/>
      <c r="I9" s="448"/>
      <c r="J9" s="448"/>
      <c r="K9" s="448"/>
      <c r="L9" s="448"/>
      <c r="M9" s="448"/>
      <c r="N9" s="448"/>
      <c r="O9" s="448"/>
      <c r="P9" s="448"/>
      <c r="Q9" s="448"/>
      <c r="R9" s="292"/>
      <c r="S9" s="292"/>
    </row>
    <row r="10" spans="2:19" x14ac:dyDescent="0.25">
      <c r="B10" s="189" t="s">
        <v>433</v>
      </c>
      <c r="C10" s="310" t="s">
        <v>14</v>
      </c>
      <c r="D10" s="351" t="s">
        <v>12</v>
      </c>
      <c r="E10" s="262">
        <v>4287010</v>
      </c>
      <c r="F10" s="350">
        <f>+E10/$E$7*$F$7</f>
        <v>1878577.4157303371</v>
      </c>
      <c r="G10" s="350">
        <f>+F10/$F$7*$G$7</f>
        <v>2408432.5842696629</v>
      </c>
      <c r="H10" s="262">
        <v>3728458.5100000002</v>
      </c>
      <c r="I10" s="350">
        <f>+H10/$E$7*$F$7</f>
        <v>1633818.8976404495</v>
      </c>
      <c r="J10" s="350">
        <f>+I10/$F$7*$G$7</f>
        <v>2094639.6123595505</v>
      </c>
      <c r="K10" s="262">
        <v>3825964.11</v>
      </c>
      <c r="L10" s="350">
        <f>+K10/$E$7*$F$7</f>
        <v>1676546.0706741572</v>
      </c>
      <c r="M10" s="350">
        <f>+L10/$F$7*$G$7</f>
        <v>2149418.0393258426</v>
      </c>
      <c r="N10" s="262">
        <v>3861181.0300000003</v>
      </c>
      <c r="O10" s="350">
        <f>+N10/$E$7*$F$7</f>
        <v>1691978.2041573033</v>
      </c>
      <c r="P10" s="350">
        <f>+O10/$F$7*$G$7</f>
        <v>2169202.8258426967</v>
      </c>
      <c r="Q10" s="262">
        <v>3447651.5630000001</v>
      </c>
      <c r="R10" s="350">
        <f>+Q10/$E$7*$F$7</f>
        <v>1510768.6624382024</v>
      </c>
      <c r="S10" s="350">
        <f>+R10/$F$7*$G$7</f>
        <v>1936882.9005617979</v>
      </c>
    </row>
    <row r="11" spans="2:19" x14ac:dyDescent="0.25">
      <c r="B11" s="189" t="s">
        <v>434</v>
      </c>
      <c r="C11" s="310" t="s">
        <v>15</v>
      </c>
      <c r="D11" s="351" t="s">
        <v>12</v>
      </c>
      <c r="E11" s="494" t="s">
        <v>435</v>
      </c>
      <c r="F11" s="495"/>
      <c r="G11" s="496"/>
      <c r="H11" s="494" t="s">
        <v>435</v>
      </c>
      <c r="I11" s="495"/>
      <c r="J11" s="496"/>
      <c r="K11" s="494" t="s">
        <v>435</v>
      </c>
      <c r="L11" s="495"/>
      <c r="M11" s="496"/>
      <c r="N11" s="494" t="s">
        <v>435</v>
      </c>
      <c r="O11" s="495"/>
      <c r="P11" s="496"/>
      <c r="Q11" s="494" t="s">
        <v>435</v>
      </c>
      <c r="R11" s="495"/>
      <c r="S11" s="496"/>
    </row>
    <row r="12" spans="2:19" x14ac:dyDescent="0.25">
      <c r="B12" s="189" t="s">
        <v>436</v>
      </c>
      <c r="C12" s="310" t="s">
        <v>437</v>
      </c>
      <c r="D12" s="351" t="s">
        <v>12</v>
      </c>
      <c r="E12" s="494" t="s">
        <v>435</v>
      </c>
      <c r="F12" s="495"/>
      <c r="G12" s="496"/>
      <c r="H12" s="494" t="s">
        <v>435</v>
      </c>
      <c r="I12" s="495"/>
      <c r="J12" s="496"/>
      <c r="K12" s="494" t="s">
        <v>435</v>
      </c>
      <c r="L12" s="495"/>
      <c r="M12" s="496"/>
      <c r="N12" s="494" t="s">
        <v>435</v>
      </c>
      <c r="O12" s="495"/>
      <c r="P12" s="496"/>
      <c r="Q12" s="494" t="s">
        <v>435</v>
      </c>
      <c r="R12" s="495"/>
      <c r="S12" s="496"/>
    </row>
    <row r="13" spans="2:19" x14ac:dyDescent="0.25">
      <c r="B13" s="189" t="s">
        <v>18</v>
      </c>
      <c r="C13" s="310" t="s">
        <v>19</v>
      </c>
      <c r="D13" s="351"/>
      <c r="E13" s="487" t="s">
        <v>439</v>
      </c>
      <c r="F13" s="488"/>
      <c r="G13" s="488"/>
      <c r="H13" s="488"/>
      <c r="I13" s="488"/>
      <c r="J13" s="488"/>
      <c r="K13" s="488"/>
      <c r="L13" s="488"/>
      <c r="M13" s="488"/>
      <c r="N13" s="488"/>
      <c r="O13" s="488"/>
      <c r="P13" s="488"/>
      <c r="Q13" s="488"/>
      <c r="R13" s="488"/>
      <c r="S13" s="489"/>
    </row>
    <row r="14" spans="2:19" ht="45" x14ac:dyDescent="0.25">
      <c r="B14" s="189" t="s">
        <v>22</v>
      </c>
      <c r="C14" s="310" t="s">
        <v>441</v>
      </c>
      <c r="D14" s="351" t="s">
        <v>12</v>
      </c>
      <c r="E14" s="354">
        <v>500000</v>
      </c>
      <c r="F14" s="355">
        <f>+E14/$E$7*$F$7</f>
        <v>219101.12359550563</v>
      </c>
      <c r="G14" s="355">
        <f>+F14/$F$7*$G$7</f>
        <v>280898.8764044944</v>
      </c>
      <c r="H14" s="354">
        <v>500000</v>
      </c>
      <c r="I14" s="355">
        <f>+H14/$E$7*$F$7</f>
        <v>219101.12359550563</v>
      </c>
      <c r="J14" s="355">
        <f>+I14/$F$7*$G$7</f>
        <v>280898.8764044944</v>
      </c>
      <c r="K14" s="354">
        <v>500000</v>
      </c>
      <c r="L14" s="355">
        <f>+K14/$E$7*$F$7</f>
        <v>219101.12359550563</v>
      </c>
      <c r="M14" s="355">
        <f>+L14/$F$7*$G$7</f>
        <v>280898.8764044944</v>
      </c>
      <c r="N14" s="354">
        <v>500000</v>
      </c>
      <c r="O14" s="355">
        <f>+N14/$E$7*$F$7</f>
        <v>219101.12359550563</v>
      </c>
      <c r="P14" s="355">
        <f>+O14/$F$7*$G$7</f>
        <v>280898.8764044944</v>
      </c>
      <c r="Q14" s="354">
        <v>500000</v>
      </c>
      <c r="R14" s="355">
        <f>+Q14/$E$7*$F$7</f>
        <v>219101.12359550563</v>
      </c>
      <c r="S14" s="355">
        <f>+R14/$F$7*$G$7</f>
        <v>280898.8764044944</v>
      </c>
    </row>
    <row r="15" spans="2:19" ht="45" x14ac:dyDescent="0.25">
      <c r="B15" s="189" t="s">
        <v>23</v>
      </c>
      <c r="C15" s="310" t="s">
        <v>24</v>
      </c>
      <c r="D15" s="351" t="s">
        <v>12</v>
      </c>
      <c r="E15" s="331">
        <v>10000</v>
      </c>
      <c r="F15" s="352">
        <f>+E15/$E$7*$F$7</f>
        <v>4382.0224719101125</v>
      </c>
      <c r="G15" s="352">
        <f>+F15/$F$7*$G$7</f>
        <v>5617.9775280898884</v>
      </c>
      <c r="H15" s="331">
        <v>10000</v>
      </c>
      <c r="I15" s="352">
        <f>+H15/$E$7*$F$7</f>
        <v>4382.0224719101125</v>
      </c>
      <c r="J15" s="352">
        <f>+I15/$F$7*$G$7</f>
        <v>5617.9775280898884</v>
      </c>
      <c r="K15" s="331">
        <v>10000</v>
      </c>
      <c r="L15" s="352">
        <f>+K15/$E$7*$F$7</f>
        <v>4382.0224719101125</v>
      </c>
      <c r="M15" s="352">
        <f>+L15/$F$7*$G$7</f>
        <v>5617.9775280898884</v>
      </c>
      <c r="N15" s="331">
        <v>10000</v>
      </c>
      <c r="O15" s="352">
        <f>+N15/$E$7*$F$7</f>
        <v>4382.0224719101125</v>
      </c>
      <c r="P15" s="352">
        <f>+O15/$F$7*$G$7</f>
        <v>5617.9775280898884</v>
      </c>
      <c r="Q15" s="331">
        <v>10000</v>
      </c>
      <c r="R15" s="352">
        <f>+Q15/$E$7*$F$7</f>
        <v>4382.0224719101125</v>
      </c>
      <c r="S15" s="352">
        <f>+R15/$F$7*$G$7</f>
        <v>5617.9775280898884</v>
      </c>
    </row>
    <row r="16" spans="2:19" x14ac:dyDescent="0.25">
      <c r="B16" s="189">
        <v>8.1999999999999993</v>
      </c>
      <c r="C16" s="348" t="s">
        <v>446</v>
      </c>
      <c r="D16" s="351"/>
      <c r="E16" s="490"/>
      <c r="F16" s="490"/>
      <c r="G16" s="490"/>
      <c r="H16" s="490"/>
      <c r="I16" s="490"/>
      <c r="J16" s="490"/>
      <c r="K16" s="490"/>
      <c r="L16" s="490"/>
      <c r="M16" s="490"/>
      <c r="N16" s="490"/>
      <c r="O16" s="490"/>
      <c r="P16" s="490"/>
      <c r="Q16" s="490"/>
      <c r="R16" s="331"/>
      <c r="S16" s="331"/>
    </row>
    <row r="17" spans="2:19" ht="30" x14ac:dyDescent="0.25">
      <c r="B17" s="189" t="s">
        <v>26</v>
      </c>
      <c r="C17" s="310" t="s">
        <v>429</v>
      </c>
      <c r="D17" s="351" t="s">
        <v>447</v>
      </c>
      <c r="E17" s="353">
        <v>2500</v>
      </c>
      <c r="F17" s="352">
        <f>+E17/$E$7*$F$7</f>
        <v>1095.5056179775281</v>
      </c>
      <c r="G17" s="352">
        <f>+F17/$F$7*$G$7</f>
        <v>1404.4943820224721</v>
      </c>
      <c r="H17" s="353">
        <v>2500</v>
      </c>
      <c r="I17" s="352">
        <f>+H17/$E$7*$F$7</f>
        <v>1095.5056179775281</v>
      </c>
      <c r="J17" s="352">
        <f>+I17/$F$7*$G$7</f>
        <v>1404.4943820224721</v>
      </c>
      <c r="K17" s="353">
        <v>2500</v>
      </c>
      <c r="L17" s="352">
        <f>+K17/$E$7*$F$7</f>
        <v>1095.5056179775281</v>
      </c>
      <c r="M17" s="352">
        <f>+L17/$F$7*$G$7</f>
        <v>1404.4943820224721</v>
      </c>
      <c r="N17" s="353">
        <v>2500</v>
      </c>
      <c r="O17" s="352">
        <f>+N17/$E$7*$F$7</f>
        <v>1095.5056179775281</v>
      </c>
      <c r="P17" s="352">
        <f>+O17/$F$7*$G$7</f>
        <v>1404.4943820224721</v>
      </c>
      <c r="Q17" s="353">
        <v>2500</v>
      </c>
      <c r="R17" s="352">
        <f>+Q17/$E$7*$F$7</f>
        <v>1095.5056179775281</v>
      </c>
      <c r="S17" s="352">
        <f>+R17/$F$7*$G$7</f>
        <v>1404.4943820224721</v>
      </c>
    </row>
    <row r="18" spans="2:19" x14ac:dyDescent="0.25">
      <c r="B18" s="189" t="s">
        <v>27</v>
      </c>
      <c r="C18" s="310" t="s">
        <v>28</v>
      </c>
      <c r="D18" s="351"/>
      <c r="E18" s="487" t="s">
        <v>449</v>
      </c>
      <c r="F18" s="488"/>
      <c r="G18" s="488"/>
      <c r="H18" s="488"/>
      <c r="I18" s="488"/>
      <c r="J18" s="488"/>
      <c r="K18" s="488"/>
      <c r="L18" s="488"/>
      <c r="M18" s="488"/>
      <c r="N18" s="488"/>
      <c r="O18" s="488"/>
      <c r="P18" s="488"/>
      <c r="Q18" s="488"/>
      <c r="R18" s="488"/>
      <c r="S18" s="489"/>
    </row>
    <row r="19" spans="2:19" x14ac:dyDescent="0.25">
      <c r="B19" s="497" t="s">
        <v>29</v>
      </c>
      <c r="C19" s="498" t="s">
        <v>119</v>
      </c>
      <c r="D19" s="499" t="s">
        <v>17</v>
      </c>
      <c r="E19" s="500" t="s">
        <v>450</v>
      </c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2"/>
    </row>
    <row r="20" spans="2:19" x14ac:dyDescent="0.25">
      <c r="B20" s="497"/>
      <c r="C20" s="498"/>
      <c r="D20" s="499"/>
      <c r="E20" s="503"/>
      <c r="F20" s="504"/>
      <c r="G20" s="504"/>
      <c r="H20" s="504"/>
      <c r="I20" s="504"/>
      <c r="J20" s="504"/>
      <c r="K20" s="504"/>
      <c r="L20" s="504"/>
      <c r="M20" s="504"/>
      <c r="N20" s="504"/>
      <c r="O20" s="504"/>
      <c r="P20" s="504"/>
      <c r="Q20" s="504"/>
      <c r="R20" s="504"/>
      <c r="S20" s="505"/>
    </row>
    <row r="21" spans="2:19" x14ac:dyDescent="0.25">
      <c r="B21" s="189" t="s">
        <v>30</v>
      </c>
      <c r="C21" s="310" t="s">
        <v>19</v>
      </c>
      <c r="D21" s="351"/>
      <c r="E21" s="487" t="s">
        <v>439</v>
      </c>
      <c r="F21" s="488"/>
      <c r="G21" s="488"/>
      <c r="H21" s="488"/>
      <c r="I21" s="488"/>
      <c r="J21" s="488"/>
      <c r="K21" s="488"/>
      <c r="L21" s="488"/>
      <c r="M21" s="488"/>
      <c r="N21" s="488"/>
      <c r="O21" s="488"/>
      <c r="P21" s="488"/>
      <c r="Q21" s="488"/>
      <c r="R21" s="488"/>
      <c r="S21" s="489"/>
    </row>
    <row r="22" spans="2:19" ht="45" x14ac:dyDescent="0.25">
      <c r="B22" s="189" t="s">
        <v>31</v>
      </c>
      <c r="C22" s="310" t="s">
        <v>451</v>
      </c>
      <c r="D22" s="351" t="s">
        <v>447</v>
      </c>
      <c r="E22" s="327">
        <v>9950</v>
      </c>
      <c r="F22" s="352">
        <f>+E22/$E$7*$F$7</f>
        <v>4360.1123595505624</v>
      </c>
      <c r="G22" s="352">
        <f>+F22/$F$7*$G$7</f>
        <v>5589.8876404494395</v>
      </c>
      <c r="H22" s="327">
        <v>9950</v>
      </c>
      <c r="I22" s="352">
        <f>+H22/$E$7*$F$7</f>
        <v>4360.1123595505624</v>
      </c>
      <c r="J22" s="352">
        <f>+I22/$F$7*$G$7</f>
        <v>5589.8876404494395</v>
      </c>
      <c r="K22" s="327">
        <v>9950</v>
      </c>
      <c r="L22" s="352">
        <f>+K22/$E$7*$F$7</f>
        <v>4360.1123595505624</v>
      </c>
      <c r="M22" s="352">
        <f>+L22/$F$7*$G$7</f>
        <v>5589.8876404494395</v>
      </c>
      <c r="N22" s="327">
        <v>9950</v>
      </c>
      <c r="O22" s="352">
        <f>+N22/$E$7*$F$7</f>
        <v>4360.1123595505624</v>
      </c>
      <c r="P22" s="352">
        <f>+O22/$F$7*$G$7</f>
        <v>5589.8876404494395</v>
      </c>
      <c r="Q22" s="327">
        <v>9950</v>
      </c>
      <c r="R22" s="352">
        <f>+Q22/$E$7*$F$7</f>
        <v>4360.1123595505624</v>
      </c>
      <c r="S22" s="352">
        <f>+R22/$F$7*$G$7</f>
        <v>5589.8876404494395</v>
      </c>
    </row>
    <row r="23" spans="2:19" s="191" customFormat="1" ht="45" x14ac:dyDescent="0.25">
      <c r="B23" s="189" t="s">
        <v>32</v>
      </c>
      <c r="C23" s="310" t="s">
        <v>452</v>
      </c>
      <c r="D23" s="351" t="s">
        <v>447</v>
      </c>
      <c r="E23" s="327">
        <v>3000</v>
      </c>
      <c r="F23" s="352">
        <f t="shared" ref="F23:F25" si="0">+E23/$E$7*$F$7</f>
        <v>1314.6067415730336</v>
      </c>
      <c r="G23" s="352">
        <f t="shared" ref="G23:G25" si="1">+F23/$F$7*$G$7</f>
        <v>1685.3932584269662</v>
      </c>
      <c r="H23" s="327">
        <v>3000</v>
      </c>
      <c r="I23" s="352">
        <f t="shared" ref="I23:I25" si="2">+H23/$E$7*$F$7</f>
        <v>1314.6067415730336</v>
      </c>
      <c r="J23" s="352">
        <f t="shared" ref="J23:J25" si="3">+I23/$F$7*$G$7</f>
        <v>1685.3932584269662</v>
      </c>
      <c r="K23" s="327">
        <v>3000</v>
      </c>
      <c r="L23" s="352">
        <f t="shared" ref="L23:L25" si="4">+K23/$E$7*$F$7</f>
        <v>1314.6067415730336</v>
      </c>
      <c r="M23" s="352">
        <f t="shared" ref="M23:M25" si="5">+L23/$F$7*$G$7</f>
        <v>1685.3932584269662</v>
      </c>
      <c r="N23" s="327">
        <v>3000</v>
      </c>
      <c r="O23" s="352">
        <f t="shared" ref="O23:O25" si="6">+N23/$E$7*$F$7</f>
        <v>1314.6067415730336</v>
      </c>
      <c r="P23" s="352">
        <f t="shared" ref="P23:P25" si="7">+O23/$F$7*$G$7</f>
        <v>1685.3932584269662</v>
      </c>
      <c r="Q23" s="327">
        <v>3000</v>
      </c>
      <c r="R23" s="352">
        <f t="shared" ref="R23:R25" si="8">+Q23/$E$7*$F$7</f>
        <v>1314.6067415730336</v>
      </c>
      <c r="S23" s="352">
        <f t="shared" ref="S23:S25" si="9">+R23/$F$7*$G$7</f>
        <v>1685.3932584269662</v>
      </c>
    </row>
    <row r="24" spans="2:19" s="191" customFormat="1" ht="45" x14ac:dyDescent="0.25">
      <c r="B24" s="189" t="s">
        <v>33</v>
      </c>
      <c r="C24" s="310" t="s">
        <v>453</v>
      </c>
      <c r="D24" s="351" t="s">
        <v>447</v>
      </c>
      <c r="E24" s="327">
        <v>1000</v>
      </c>
      <c r="F24" s="352">
        <f t="shared" si="0"/>
        <v>438.20224719101128</v>
      </c>
      <c r="G24" s="352">
        <f t="shared" si="1"/>
        <v>561.79775280898878</v>
      </c>
      <c r="H24" s="327">
        <v>1000</v>
      </c>
      <c r="I24" s="352">
        <f t="shared" si="2"/>
        <v>438.20224719101128</v>
      </c>
      <c r="J24" s="352">
        <f t="shared" si="3"/>
        <v>561.79775280898878</v>
      </c>
      <c r="K24" s="327">
        <v>1000</v>
      </c>
      <c r="L24" s="352">
        <f t="shared" si="4"/>
        <v>438.20224719101128</v>
      </c>
      <c r="M24" s="352">
        <f t="shared" si="5"/>
        <v>561.79775280898878</v>
      </c>
      <c r="N24" s="327">
        <v>1000</v>
      </c>
      <c r="O24" s="352">
        <f t="shared" si="6"/>
        <v>438.20224719101128</v>
      </c>
      <c r="P24" s="352">
        <f t="shared" si="7"/>
        <v>561.79775280898878</v>
      </c>
      <c r="Q24" s="327">
        <v>1000</v>
      </c>
      <c r="R24" s="352">
        <f t="shared" si="8"/>
        <v>438.20224719101128</v>
      </c>
      <c r="S24" s="352">
        <f t="shared" si="9"/>
        <v>561.79775280898878</v>
      </c>
    </row>
    <row r="25" spans="2:19" s="191" customFormat="1" ht="30" x14ac:dyDescent="0.25">
      <c r="B25" s="189" t="s">
        <v>34</v>
      </c>
      <c r="C25" s="310" t="s">
        <v>454</v>
      </c>
      <c r="D25" s="351" t="s">
        <v>447</v>
      </c>
      <c r="E25" s="327">
        <v>1500</v>
      </c>
      <c r="F25" s="352">
        <f t="shared" si="0"/>
        <v>657.30337078651678</v>
      </c>
      <c r="G25" s="352">
        <f t="shared" si="1"/>
        <v>842.69662921348311</v>
      </c>
      <c r="H25" s="327">
        <v>1500</v>
      </c>
      <c r="I25" s="352">
        <f t="shared" si="2"/>
        <v>657.30337078651678</v>
      </c>
      <c r="J25" s="352">
        <f t="shared" si="3"/>
        <v>842.69662921348311</v>
      </c>
      <c r="K25" s="327">
        <v>1500</v>
      </c>
      <c r="L25" s="352">
        <f t="shared" si="4"/>
        <v>657.30337078651678</v>
      </c>
      <c r="M25" s="352">
        <f t="shared" si="5"/>
        <v>842.69662921348311</v>
      </c>
      <c r="N25" s="327">
        <v>1500</v>
      </c>
      <c r="O25" s="352">
        <f t="shared" si="6"/>
        <v>657.30337078651678</v>
      </c>
      <c r="P25" s="352">
        <f t="shared" si="7"/>
        <v>842.69662921348311</v>
      </c>
      <c r="Q25" s="327">
        <v>1500</v>
      </c>
      <c r="R25" s="352">
        <f t="shared" si="8"/>
        <v>657.30337078651678</v>
      </c>
      <c r="S25" s="352">
        <f t="shared" si="9"/>
        <v>842.69662921348311</v>
      </c>
    </row>
  </sheetData>
  <mergeCells count="27">
    <mergeCell ref="N11:P11"/>
    <mergeCell ref="E5:G5"/>
    <mergeCell ref="H5:J5"/>
    <mergeCell ref="K5:M5"/>
    <mergeCell ref="N5:P5"/>
    <mergeCell ref="E11:G11"/>
    <mergeCell ref="E12:G12"/>
    <mergeCell ref="H11:J11"/>
    <mergeCell ref="H12:J12"/>
    <mergeCell ref="K11:M11"/>
    <mergeCell ref="K12:M12"/>
    <mergeCell ref="D3:H3"/>
    <mergeCell ref="E21:S21"/>
    <mergeCell ref="E16:Q16"/>
    <mergeCell ref="E18:S18"/>
    <mergeCell ref="E8:Q8"/>
    <mergeCell ref="E9:Q9"/>
    <mergeCell ref="E13:S13"/>
    <mergeCell ref="B4:S4"/>
    <mergeCell ref="N12:P12"/>
    <mergeCell ref="Q11:S11"/>
    <mergeCell ref="Q12:S12"/>
    <mergeCell ref="B19:B20"/>
    <mergeCell ref="C19:C20"/>
    <mergeCell ref="D19:D20"/>
    <mergeCell ref="E19:S20"/>
    <mergeCell ref="Q5:S5"/>
  </mergeCells>
  <printOptions horizontalCentered="1"/>
  <pageMargins left="0.11811023622047245" right="0.11811023622047245" top="0.35433070866141736" bottom="0.35433070866141736" header="0.31496062992125984" footer="0.31496062992125984"/>
  <pageSetup paperSize="5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J128"/>
  <sheetViews>
    <sheetView showGridLines="0" view="pageBreakPreview" topLeftCell="A91" zoomScale="106" zoomScaleSheetLayoutView="106" workbookViewId="0">
      <selection activeCell="F10" sqref="F10"/>
    </sheetView>
  </sheetViews>
  <sheetFormatPr defaultRowHeight="14.25" x14ac:dyDescent="0.2"/>
  <cols>
    <col min="1" max="1" width="9.140625" style="36"/>
    <col min="2" max="2" width="7.28515625" style="35" customWidth="1"/>
    <col min="3" max="3" width="29.7109375" style="86" customWidth="1"/>
    <col min="4" max="4" width="13.28515625" style="35" customWidth="1"/>
    <col min="5" max="5" width="10.7109375" style="35" customWidth="1"/>
    <col min="6" max="10" width="9.7109375" style="36" customWidth="1"/>
    <col min="11" max="16384" width="9.140625" style="36"/>
  </cols>
  <sheetData>
    <row r="2" spans="2:10" ht="15" thickBot="1" x14ac:dyDescent="0.25"/>
    <row r="3" spans="2:10" x14ac:dyDescent="0.2">
      <c r="B3" s="508" t="s">
        <v>185</v>
      </c>
      <c r="C3" s="509"/>
      <c r="D3" s="509"/>
      <c r="E3" s="509"/>
      <c r="F3" s="509"/>
      <c r="G3" s="509"/>
      <c r="H3" s="509"/>
      <c r="I3" s="509"/>
      <c r="J3" s="510"/>
    </row>
    <row r="4" spans="2:10" ht="10.5" customHeight="1" thickBot="1" x14ac:dyDescent="0.25">
      <c r="B4" s="63"/>
      <c r="C4" s="87"/>
      <c r="D4" s="70"/>
      <c r="E4" s="70"/>
      <c r="F4" s="55"/>
      <c r="G4" s="55"/>
      <c r="H4" s="55"/>
      <c r="I4" s="55"/>
      <c r="J4" s="56"/>
    </row>
    <row r="5" spans="2:10" ht="32.25" thickBot="1" x14ac:dyDescent="0.25">
      <c r="B5" s="77" t="s">
        <v>117</v>
      </c>
      <c r="C5" s="68" t="s">
        <v>39</v>
      </c>
      <c r="D5" s="69" t="s">
        <v>186</v>
      </c>
      <c r="E5" s="72" t="s">
        <v>187</v>
      </c>
      <c r="F5" s="64" t="s">
        <v>3</v>
      </c>
      <c r="G5" s="64" t="s">
        <v>4</v>
      </c>
      <c r="H5" s="64" t="s">
        <v>5</v>
      </c>
      <c r="I5" s="64" t="s">
        <v>6</v>
      </c>
      <c r="J5" s="64" t="s">
        <v>0</v>
      </c>
    </row>
    <row r="6" spans="2:10" ht="15" x14ac:dyDescent="0.2">
      <c r="B6" s="65">
        <v>10</v>
      </c>
      <c r="C6" s="67" t="s">
        <v>40</v>
      </c>
      <c r="D6" s="76"/>
      <c r="E6" s="71"/>
      <c r="F6" s="66"/>
      <c r="G6" s="66"/>
      <c r="H6" s="66"/>
      <c r="I6" s="66"/>
      <c r="J6" s="66"/>
    </row>
    <row r="7" spans="2:10" customFormat="1" ht="30" x14ac:dyDescent="0.25">
      <c r="B7" s="181">
        <v>10.1</v>
      </c>
      <c r="C7" s="185" t="s">
        <v>371</v>
      </c>
      <c r="D7" s="185"/>
      <c r="E7" s="183" t="s">
        <v>41</v>
      </c>
      <c r="F7" s="186">
        <v>5548.29</v>
      </c>
      <c r="G7" s="186">
        <v>4831.1930000000002</v>
      </c>
      <c r="H7" s="186">
        <v>4976.59</v>
      </c>
      <c r="I7" s="186">
        <v>5075.4804000000004</v>
      </c>
      <c r="J7" s="186">
        <v>5642.7717000000002</v>
      </c>
    </row>
    <row r="8" spans="2:10" customFormat="1" ht="15" x14ac:dyDescent="0.25">
      <c r="B8" s="181">
        <v>10.199999999999999</v>
      </c>
      <c r="C8" s="184" t="s">
        <v>372</v>
      </c>
      <c r="D8" s="182"/>
      <c r="E8" s="183" t="s">
        <v>41</v>
      </c>
      <c r="F8" s="186">
        <f>F7-9.54*F7/100</f>
        <v>5018.9831340000001</v>
      </c>
      <c r="G8" s="186">
        <f>G7-10*G7/100</f>
        <v>4348.0736999999999</v>
      </c>
      <c r="H8" s="186">
        <f>H7-9.82*H7/100</f>
        <v>4487.8888619999998</v>
      </c>
      <c r="I8" s="186">
        <f>I7-9.65*I7/100</f>
        <v>4585.6965414000006</v>
      </c>
      <c r="J8" s="186">
        <f>J7-9.51*J7/100</f>
        <v>5106.1441113300007</v>
      </c>
    </row>
    <row r="9" spans="2:10" customFormat="1" ht="15" x14ac:dyDescent="0.25">
      <c r="B9" s="181">
        <v>10.3</v>
      </c>
      <c r="C9" s="184" t="s">
        <v>373</v>
      </c>
      <c r="D9" s="182"/>
      <c r="E9" s="183" t="s">
        <v>41</v>
      </c>
      <c r="F9" s="186" t="s">
        <v>374</v>
      </c>
      <c r="G9" s="186">
        <v>4409.916000000002</v>
      </c>
      <c r="H9" s="186">
        <v>4524.293000000006</v>
      </c>
      <c r="I9" s="186">
        <v>4561.7264999999989</v>
      </c>
      <c r="J9" s="186">
        <v>5103.2570000000005</v>
      </c>
    </row>
    <row r="10" spans="2:10" customFormat="1" ht="24" customHeight="1" x14ac:dyDescent="0.25">
      <c r="B10" s="181">
        <v>11</v>
      </c>
      <c r="C10" s="184" t="s">
        <v>42</v>
      </c>
      <c r="D10" s="182"/>
      <c r="E10" s="183" t="s">
        <v>8</v>
      </c>
      <c r="F10" s="186" t="s">
        <v>374</v>
      </c>
      <c r="G10" s="186">
        <f>73.8*809/100</f>
        <v>597.04199999999992</v>
      </c>
      <c r="H10" s="186">
        <f>68*809/100</f>
        <v>550.12</v>
      </c>
      <c r="I10" s="186">
        <f>74.4*809/100</f>
        <v>601.89600000000007</v>
      </c>
      <c r="J10" s="186">
        <f>83.4*809/100</f>
        <v>674.70600000000002</v>
      </c>
    </row>
    <row r="11" spans="2:10" customFormat="1" ht="45" x14ac:dyDescent="0.25">
      <c r="B11" s="181">
        <v>12</v>
      </c>
      <c r="C11" s="185" t="s">
        <v>43</v>
      </c>
      <c r="D11" s="185"/>
      <c r="E11" s="183" t="s">
        <v>41</v>
      </c>
      <c r="F11" s="186">
        <f>F7*9.54/100</f>
        <v>529.3068659999999</v>
      </c>
      <c r="G11" s="186">
        <f>G7*10/100</f>
        <v>483.11930000000001</v>
      </c>
      <c r="H11" s="186">
        <f>H7*9.82/100</f>
        <v>488.70113800000007</v>
      </c>
      <c r="I11" s="186">
        <f>I7*9.65/100</f>
        <v>489.78385860000003</v>
      </c>
      <c r="J11" s="186">
        <f>J7*9.51/100</f>
        <v>536.62758867000002</v>
      </c>
    </row>
    <row r="12" spans="2:10" customFormat="1" ht="30" x14ac:dyDescent="0.25">
      <c r="B12" s="181">
        <v>13</v>
      </c>
      <c r="C12" s="185" t="s">
        <v>44</v>
      </c>
      <c r="D12" s="185"/>
      <c r="E12" s="183" t="s">
        <v>41</v>
      </c>
      <c r="F12" s="186">
        <v>30.57</v>
      </c>
      <c r="G12" s="186">
        <v>30.141999999999999</v>
      </c>
      <c r="H12" s="186">
        <v>31.632000000000001</v>
      </c>
      <c r="I12" s="186">
        <v>33.570999999999998</v>
      </c>
      <c r="J12" s="186">
        <v>29.922000000000001</v>
      </c>
    </row>
    <row r="13" spans="2:10" customFormat="1" ht="15" x14ac:dyDescent="0.25">
      <c r="B13" s="3">
        <v>14</v>
      </c>
      <c r="C13" s="269" t="s">
        <v>10</v>
      </c>
      <c r="D13" s="270"/>
      <c r="E13" s="260"/>
      <c r="F13" s="448"/>
      <c r="G13" s="448"/>
      <c r="H13" s="448"/>
      <c r="I13" s="448"/>
      <c r="J13" s="448"/>
    </row>
    <row r="14" spans="2:10" customFormat="1" ht="15" x14ac:dyDescent="0.25">
      <c r="B14" s="257">
        <v>14.1</v>
      </c>
      <c r="C14" s="267" t="s">
        <v>455</v>
      </c>
      <c r="D14" s="268"/>
      <c r="E14" s="260"/>
      <c r="F14" s="257"/>
      <c r="G14" s="257"/>
      <c r="H14" s="257"/>
      <c r="I14" s="257"/>
      <c r="J14" s="257"/>
    </row>
    <row r="15" spans="2:10" customFormat="1" ht="15" customHeight="1" x14ac:dyDescent="0.25">
      <c r="B15" s="497" t="s">
        <v>45</v>
      </c>
      <c r="C15" s="524" t="s">
        <v>46</v>
      </c>
      <c r="D15" s="267" t="s">
        <v>47</v>
      </c>
      <c r="E15" s="260" t="s">
        <v>12</v>
      </c>
      <c r="F15" s="262">
        <v>4083428.1399999992</v>
      </c>
      <c r="G15" s="257">
        <v>3732384</v>
      </c>
      <c r="H15" s="257">
        <v>3714797</v>
      </c>
      <c r="I15" s="257">
        <v>3728426</v>
      </c>
      <c r="J15" s="257">
        <v>3662654</v>
      </c>
    </row>
    <row r="16" spans="2:10" customFormat="1" ht="15" customHeight="1" x14ac:dyDescent="0.25">
      <c r="B16" s="497"/>
      <c r="C16" s="525"/>
      <c r="D16" s="267" t="s">
        <v>48</v>
      </c>
      <c r="E16" s="260" t="s">
        <v>12</v>
      </c>
      <c r="F16" s="257" t="s">
        <v>435</v>
      </c>
      <c r="G16" s="257" t="s">
        <v>435</v>
      </c>
      <c r="H16" s="257" t="s">
        <v>435</v>
      </c>
      <c r="I16" s="257" t="s">
        <v>435</v>
      </c>
      <c r="J16" s="257" t="s">
        <v>435</v>
      </c>
    </row>
    <row r="17" spans="2:10" customFormat="1" ht="15" x14ac:dyDescent="0.25">
      <c r="B17" s="257" t="s">
        <v>49</v>
      </c>
      <c r="C17" s="267" t="s">
        <v>54</v>
      </c>
      <c r="D17" s="268"/>
      <c r="E17" s="260" t="s">
        <v>12</v>
      </c>
      <c r="F17" s="257" t="s">
        <v>435</v>
      </c>
      <c r="G17" s="257" t="s">
        <v>435</v>
      </c>
      <c r="H17" s="257" t="s">
        <v>435</v>
      </c>
      <c r="I17" s="257" t="s">
        <v>435</v>
      </c>
      <c r="J17" s="257" t="s">
        <v>435</v>
      </c>
    </row>
    <row r="18" spans="2:10" customFormat="1" ht="15" x14ac:dyDescent="0.25">
      <c r="B18" s="257" t="s">
        <v>50</v>
      </c>
      <c r="C18" s="267" t="s">
        <v>456</v>
      </c>
      <c r="D18" s="268"/>
      <c r="E18" s="260" t="s">
        <v>12</v>
      </c>
      <c r="F18" s="257" t="s">
        <v>435</v>
      </c>
      <c r="G18" s="257" t="s">
        <v>435</v>
      </c>
      <c r="H18" s="257" t="s">
        <v>435</v>
      </c>
      <c r="I18" s="257" t="s">
        <v>435</v>
      </c>
      <c r="J18" s="257" t="s">
        <v>435</v>
      </c>
    </row>
    <row r="19" spans="2:10" customFormat="1" ht="15" x14ac:dyDescent="0.25">
      <c r="B19" s="257">
        <v>14.2</v>
      </c>
      <c r="C19" s="269" t="s">
        <v>51</v>
      </c>
      <c r="D19" s="270"/>
      <c r="E19" s="260"/>
      <c r="F19" s="257"/>
      <c r="G19" s="257"/>
      <c r="H19" s="257"/>
      <c r="I19" s="257"/>
      <c r="J19" s="257"/>
    </row>
    <row r="20" spans="2:10" customFormat="1" ht="15" customHeight="1" x14ac:dyDescent="0.25">
      <c r="B20" s="497" t="s">
        <v>52</v>
      </c>
      <c r="C20" s="517" t="s">
        <v>46</v>
      </c>
      <c r="D20" s="267" t="s">
        <v>457</v>
      </c>
      <c r="E20" s="260" t="s">
        <v>458</v>
      </c>
      <c r="F20" s="262">
        <v>5360.090909090909</v>
      </c>
      <c r="G20" s="262">
        <v>5285.818181818182</v>
      </c>
      <c r="H20" s="262">
        <v>5192.545454545455</v>
      </c>
      <c r="I20" s="262">
        <v>5060.166666666667</v>
      </c>
      <c r="J20" s="263">
        <v>5015</v>
      </c>
    </row>
    <row r="21" spans="2:10" customFormat="1" ht="15" x14ac:dyDescent="0.25">
      <c r="B21" s="497"/>
      <c r="C21" s="518"/>
      <c r="D21" s="267" t="s">
        <v>459</v>
      </c>
      <c r="E21" s="260" t="s">
        <v>458</v>
      </c>
      <c r="F21" s="262">
        <v>3271.6666666666665</v>
      </c>
      <c r="G21" s="262">
        <v>3253.4166666666665</v>
      </c>
      <c r="H21" s="264">
        <v>3516</v>
      </c>
      <c r="I21" s="264">
        <v>3688</v>
      </c>
      <c r="J21" s="264">
        <v>3958</v>
      </c>
    </row>
    <row r="22" spans="2:10" customFormat="1" ht="15" x14ac:dyDescent="0.25">
      <c r="B22" s="497"/>
      <c r="C22" s="519"/>
      <c r="D22" s="267" t="s">
        <v>460</v>
      </c>
      <c r="E22" s="260" t="s">
        <v>458</v>
      </c>
      <c r="F22" s="263">
        <v>3459</v>
      </c>
      <c r="G22" s="263">
        <v>3395</v>
      </c>
      <c r="H22" s="263">
        <v>3613</v>
      </c>
      <c r="I22" s="263">
        <v>3786</v>
      </c>
      <c r="J22" s="263">
        <v>3983</v>
      </c>
    </row>
    <row r="23" spans="2:10" customFormat="1" ht="15" x14ac:dyDescent="0.25">
      <c r="B23" s="497" t="s">
        <v>53</v>
      </c>
      <c r="C23" s="517" t="s">
        <v>461</v>
      </c>
      <c r="D23" s="267" t="s">
        <v>462</v>
      </c>
      <c r="E23" s="260" t="s">
        <v>458</v>
      </c>
      <c r="F23" s="257" t="s">
        <v>435</v>
      </c>
      <c r="G23" s="257" t="s">
        <v>435</v>
      </c>
      <c r="H23" s="257" t="s">
        <v>435</v>
      </c>
      <c r="I23" s="257" t="s">
        <v>435</v>
      </c>
      <c r="J23" s="257" t="s">
        <v>435</v>
      </c>
    </row>
    <row r="24" spans="2:10" customFormat="1" ht="15" x14ac:dyDescent="0.25">
      <c r="B24" s="497"/>
      <c r="C24" s="519"/>
      <c r="D24" s="267" t="s">
        <v>459</v>
      </c>
      <c r="E24" s="260" t="s">
        <v>458</v>
      </c>
      <c r="F24" s="257" t="s">
        <v>435</v>
      </c>
      <c r="G24" s="257" t="s">
        <v>435</v>
      </c>
      <c r="H24" s="257" t="s">
        <v>435</v>
      </c>
      <c r="I24" s="257" t="s">
        <v>435</v>
      </c>
      <c r="J24" s="257" t="s">
        <v>435</v>
      </c>
    </row>
    <row r="25" spans="2:10" customFormat="1" ht="15" x14ac:dyDescent="0.25">
      <c r="B25" s="497" t="s">
        <v>55</v>
      </c>
      <c r="C25" s="517" t="s">
        <v>456</v>
      </c>
      <c r="D25" s="267" t="s">
        <v>462</v>
      </c>
      <c r="E25" s="260" t="s">
        <v>458</v>
      </c>
      <c r="F25" s="257" t="s">
        <v>435</v>
      </c>
      <c r="G25" s="257" t="s">
        <v>435</v>
      </c>
      <c r="H25" s="257" t="s">
        <v>435</v>
      </c>
      <c r="I25" s="257" t="s">
        <v>435</v>
      </c>
      <c r="J25" s="257" t="s">
        <v>435</v>
      </c>
    </row>
    <row r="26" spans="2:10" customFormat="1" ht="15" x14ac:dyDescent="0.25">
      <c r="B26" s="497"/>
      <c r="C26" s="519"/>
      <c r="D26" s="267" t="s">
        <v>459</v>
      </c>
      <c r="E26" s="260" t="s">
        <v>458</v>
      </c>
      <c r="F26" s="257" t="s">
        <v>435</v>
      </c>
      <c r="G26" s="257" t="s">
        <v>435</v>
      </c>
      <c r="H26" s="257" t="s">
        <v>435</v>
      </c>
      <c r="I26" s="257" t="s">
        <v>435</v>
      </c>
      <c r="J26" s="257" t="s">
        <v>435</v>
      </c>
    </row>
    <row r="27" spans="2:10" customFormat="1" ht="24.75" x14ac:dyDescent="0.25">
      <c r="B27" s="257" t="s">
        <v>56</v>
      </c>
      <c r="C27" s="379" t="s">
        <v>463</v>
      </c>
      <c r="D27" s="258"/>
      <c r="E27" s="260" t="s">
        <v>458</v>
      </c>
      <c r="F27" s="262">
        <v>5360.090909090909</v>
      </c>
      <c r="G27" s="262">
        <v>5285.818181818182</v>
      </c>
      <c r="H27" s="262">
        <v>5192.545454545455</v>
      </c>
      <c r="I27" s="262">
        <v>5060.166666666667</v>
      </c>
      <c r="J27" s="263">
        <v>5015</v>
      </c>
    </row>
    <row r="28" spans="2:10" customFormat="1" ht="30" x14ac:dyDescent="0.25">
      <c r="B28" s="257" t="s">
        <v>57</v>
      </c>
      <c r="C28" s="380" t="s">
        <v>464</v>
      </c>
      <c r="D28" s="258"/>
      <c r="E28" s="260" t="s">
        <v>458</v>
      </c>
      <c r="F28" s="262">
        <v>3271.6666666666665</v>
      </c>
      <c r="G28" s="262">
        <v>3253.4166666666665</v>
      </c>
      <c r="H28" s="262">
        <v>3501.4583333333335</v>
      </c>
      <c r="I28" s="262">
        <v>3683.75</v>
      </c>
      <c r="J28" s="262">
        <v>3969</v>
      </c>
    </row>
    <row r="29" spans="2:10" customFormat="1" ht="30" x14ac:dyDescent="0.25">
      <c r="B29" s="257" t="s">
        <v>58</v>
      </c>
      <c r="C29" s="380" t="s">
        <v>465</v>
      </c>
      <c r="D29" s="258"/>
      <c r="E29" s="260" t="s">
        <v>458</v>
      </c>
      <c r="F29" s="263">
        <v>3459</v>
      </c>
      <c r="G29" s="263">
        <v>3395</v>
      </c>
      <c r="H29" s="263">
        <v>3613</v>
      </c>
      <c r="I29" s="263">
        <v>3786</v>
      </c>
      <c r="J29" s="263">
        <v>3983</v>
      </c>
    </row>
    <row r="30" spans="2:10" customFormat="1" ht="15" x14ac:dyDescent="0.25">
      <c r="B30" s="257">
        <v>14.3</v>
      </c>
      <c r="C30" s="271" t="s">
        <v>59</v>
      </c>
      <c r="D30" s="272"/>
      <c r="E30" s="260"/>
      <c r="F30" s="257"/>
      <c r="G30" s="257"/>
      <c r="H30" s="257"/>
      <c r="I30" s="257"/>
      <c r="J30" s="257"/>
    </row>
    <row r="31" spans="2:10" customFormat="1" ht="15" customHeight="1" x14ac:dyDescent="0.25">
      <c r="B31" s="263" t="s">
        <v>60</v>
      </c>
      <c r="C31" s="387" t="s">
        <v>122</v>
      </c>
      <c r="D31" s="273"/>
      <c r="E31" s="260" t="s">
        <v>466</v>
      </c>
      <c r="F31" s="263">
        <v>1970.14</v>
      </c>
      <c r="G31" s="257">
        <v>2322.59</v>
      </c>
      <c r="H31" s="257">
        <v>2736.46</v>
      </c>
      <c r="I31" s="257">
        <v>2932.22</v>
      </c>
      <c r="J31" s="257">
        <v>2900.27</v>
      </c>
    </row>
    <row r="32" spans="2:10" customFormat="1" ht="15" customHeight="1" x14ac:dyDescent="0.25">
      <c r="B32" s="263" t="s">
        <v>61</v>
      </c>
      <c r="C32" s="387" t="s">
        <v>467</v>
      </c>
      <c r="D32" s="273"/>
      <c r="E32" s="260" t="s">
        <v>466</v>
      </c>
      <c r="F32" s="257" t="s">
        <v>435</v>
      </c>
      <c r="G32" s="257" t="s">
        <v>435</v>
      </c>
      <c r="H32" s="257" t="s">
        <v>435</v>
      </c>
      <c r="I32" s="257" t="s">
        <v>435</v>
      </c>
      <c r="J32" s="257" t="s">
        <v>435</v>
      </c>
    </row>
    <row r="33" spans="2:10" customFormat="1" ht="15" customHeight="1" x14ac:dyDescent="0.25">
      <c r="B33" s="263" t="s">
        <v>62</v>
      </c>
      <c r="C33" s="387" t="s">
        <v>468</v>
      </c>
      <c r="D33" s="273"/>
      <c r="E33" s="260" t="s">
        <v>466</v>
      </c>
      <c r="F33" s="257" t="s">
        <v>435</v>
      </c>
      <c r="G33" s="257" t="s">
        <v>435</v>
      </c>
      <c r="H33" s="257" t="s">
        <v>435</v>
      </c>
      <c r="I33" s="257" t="s">
        <v>435</v>
      </c>
      <c r="J33" s="257" t="s">
        <v>435</v>
      </c>
    </row>
    <row r="34" spans="2:10" customFormat="1" ht="15" customHeight="1" x14ac:dyDescent="0.25">
      <c r="B34" s="263" t="s">
        <v>63</v>
      </c>
      <c r="C34" s="387" t="s">
        <v>469</v>
      </c>
      <c r="D34" s="273"/>
      <c r="E34" s="260" t="s">
        <v>466</v>
      </c>
      <c r="F34" s="263">
        <v>1970.14</v>
      </c>
      <c r="G34" s="257">
        <v>2322.59</v>
      </c>
      <c r="H34" s="257">
        <v>2736.46</v>
      </c>
      <c r="I34" s="257">
        <v>2932.22</v>
      </c>
      <c r="J34" s="257">
        <v>2900.27</v>
      </c>
    </row>
    <row r="35" spans="2:10" customFormat="1" ht="38.25" customHeight="1" x14ac:dyDescent="0.25">
      <c r="B35" s="277">
        <v>14.4</v>
      </c>
      <c r="C35" s="388" t="s">
        <v>64</v>
      </c>
      <c r="D35" s="274"/>
      <c r="E35" s="279" t="s">
        <v>188</v>
      </c>
      <c r="F35" s="277" t="s">
        <v>435</v>
      </c>
      <c r="G35" s="277" t="s">
        <v>435</v>
      </c>
      <c r="H35" s="277" t="s">
        <v>435</v>
      </c>
      <c r="I35" s="277" t="s">
        <v>435</v>
      </c>
      <c r="J35" s="277" t="s">
        <v>435</v>
      </c>
    </row>
    <row r="36" spans="2:10" customFormat="1" ht="36.75" customHeight="1" x14ac:dyDescent="0.25">
      <c r="B36" s="280" t="s">
        <v>65</v>
      </c>
      <c r="C36" s="101" t="s">
        <v>66</v>
      </c>
      <c r="D36" s="281"/>
      <c r="E36" s="279" t="s">
        <v>123</v>
      </c>
      <c r="F36" s="277" t="s">
        <v>435</v>
      </c>
      <c r="G36" s="277" t="s">
        <v>435</v>
      </c>
      <c r="H36" s="277" t="s">
        <v>435</v>
      </c>
      <c r="I36" s="277" t="s">
        <v>435</v>
      </c>
      <c r="J36" s="277" t="s">
        <v>435</v>
      </c>
    </row>
    <row r="37" spans="2:10" customFormat="1" ht="30" x14ac:dyDescent="0.25">
      <c r="B37" s="263" t="s">
        <v>67</v>
      </c>
      <c r="C37" s="381" t="s">
        <v>68</v>
      </c>
      <c r="D37" s="268"/>
      <c r="E37" s="260"/>
      <c r="F37" s="257" t="s">
        <v>435</v>
      </c>
      <c r="G37" s="257" t="s">
        <v>435</v>
      </c>
      <c r="H37" s="257" t="s">
        <v>435</v>
      </c>
      <c r="I37" s="257" t="s">
        <v>435</v>
      </c>
      <c r="J37" s="257" t="s">
        <v>435</v>
      </c>
    </row>
    <row r="38" spans="2:10" s="289" customFormat="1" ht="30" x14ac:dyDescent="0.25">
      <c r="B38" s="290">
        <v>14.5</v>
      </c>
      <c r="C38" s="349" t="s">
        <v>470</v>
      </c>
      <c r="D38" s="286"/>
      <c r="E38" s="291" t="s">
        <v>118</v>
      </c>
      <c r="F38" s="288" t="s">
        <v>471</v>
      </c>
      <c r="G38" s="288" t="s">
        <v>472</v>
      </c>
      <c r="H38" s="288" t="s">
        <v>473</v>
      </c>
      <c r="I38" s="288" t="s">
        <v>474</v>
      </c>
      <c r="J38" s="288" t="s">
        <v>475</v>
      </c>
    </row>
    <row r="39" spans="2:10" customFormat="1" ht="30" x14ac:dyDescent="0.25">
      <c r="B39" s="257">
        <v>14.5</v>
      </c>
      <c r="C39" s="389" t="s">
        <v>476</v>
      </c>
      <c r="D39" s="270"/>
      <c r="E39" s="258" t="s">
        <v>285</v>
      </c>
      <c r="F39" s="257"/>
      <c r="G39" s="257"/>
      <c r="H39" s="257"/>
      <c r="I39" s="257"/>
      <c r="J39" s="257"/>
    </row>
    <row r="40" spans="2:10" customFormat="1" ht="15" x14ac:dyDescent="0.25">
      <c r="B40" s="257" t="s">
        <v>69</v>
      </c>
      <c r="C40" s="389" t="s">
        <v>477</v>
      </c>
      <c r="D40" s="270"/>
      <c r="E40" s="3"/>
      <c r="F40" s="257"/>
      <c r="G40" s="257"/>
      <c r="H40" s="257"/>
      <c r="I40" s="257"/>
      <c r="J40" s="257"/>
    </row>
    <row r="41" spans="2:10" customFormat="1" ht="15" x14ac:dyDescent="0.25">
      <c r="B41" s="257" t="s">
        <v>70</v>
      </c>
      <c r="C41" s="381" t="s">
        <v>71</v>
      </c>
      <c r="D41" s="268"/>
      <c r="E41" s="3"/>
      <c r="F41" s="257">
        <v>0.8</v>
      </c>
      <c r="G41" s="257">
        <v>0.8</v>
      </c>
      <c r="H41" s="257">
        <v>0.8</v>
      </c>
      <c r="I41" s="257">
        <v>0.8</v>
      </c>
      <c r="J41" s="257">
        <v>0.8</v>
      </c>
    </row>
    <row r="42" spans="2:10" customFormat="1" ht="15" customHeight="1" x14ac:dyDescent="0.25">
      <c r="B42" s="497" t="s">
        <v>72</v>
      </c>
      <c r="C42" s="381" t="s">
        <v>478</v>
      </c>
      <c r="D42" s="282"/>
      <c r="E42" s="448"/>
      <c r="F42" s="497" t="s">
        <v>435</v>
      </c>
      <c r="G42" s="497" t="s">
        <v>435</v>
      </c>
      <c r="H42" s="497" t="s">
        <v>435</v>
      </c>
      <c r="I42" s="497" t="s">
        <v>435</v>
      </c>
      <c r="J42" s="497" t="s">
        <v>435</v>
      </c>
    </row>
    <row r="43" spans="2:10" customFormat="1" ht="15" x14ac:dyDescent="0.25">
      <c r="B43" s="497"/>
      <c r="C43" s="381"/>
      <c r="D43" s="283"/>
      <c r="E43" s="448"/>
      <c r="F43" s="497"/>
      <c r="G43" s="497"/>
      <c r="H43" s="497"/>
      <c r="I43" s="497"/>
      <c r="J43" s="497"/>
    </row>
    <row r="44" spans="2:10" customFormat="1" ht="15" x14ac:dyDescent="0.25">
      <c r="B44" s="257" t="s">
        <v>73</v>
      </c>
      <c r="C44" s="381" t="s">
        <v>74</v>
      </c>
      <c r="D44" s="268"/>
      <c r="E44" s="3"/>
      <c r="F44" s="257" t="s">
        <v>435</v>
      </c>
      <c r="G44" s="257" t="s">
        <v>435</v>
      </c>
      <c r="H44" s="257" t="s">
        <v>435</v>
      </c>
      <c r="I44" s="257" t="s">
        <v>435</v>
      </c>
      <c r="J44" s="257" t="s">
        <v>435</v>
      </c>
    </row>
    <row r="45" spans="2:10" customFormat="1" ht="15" x14ac:dyDescent="0.25">
      <c r="B45" s="257" t="s">
        <v>75</v>
      </c>
      <c r="C45" s="389" t="s">
        <v>479</v>
      </c>
      <c r="D45" s="270"/>
      <c r="E45" s="3"/>
      <c r="F45" s="257"/>
      <c r="G45" s="257"/>
      <c r="H45" s="257"/>
      <c r="I45" s="257"/>
      <c r="J45" s="257"/>
    </row>
    <row r="46" spans="2:10" customFormat="1" ht="15" x14ac:dyDescent="0.25">
      <c r="B46" s="257" t="s">
        <v>76</v>
      </c>
      <c r="C46" s="381" t="s">
        <v>71</v>
      </c>
      <c r="D46" s="268"/>
      <c r="E46" s="3"/>
      <c r="F46" s="257" t="s">
        <v>435</v>
      </c>
      <c r="G46" s="257" t="s">
        <v>435</v>
      </c>
      <c r="H46" s="257" t="s">
        <v>435</v>
      </c>
      <c r="I46" s="257" t="s">
        <v>435</v>
      </c>
      <c r="J46" s="257" t="s">
        <v>435</v>
      </c>
    </row>
    <row r="47" spans="2:10" customFormat="1" ht="15" customHeight="1" x14ac:dyDescent="0.25">
      <c r="B47" s="497" t="s">
        <v>77</v>
      </c>
      <c r="C47" s="381" t="s">
        <v>478</v>
      </c>
      <c r="D47" s="282"/>
      <c r="E47" s="284"/>
      <c r="F47" s="277" t="s">
        <v>435</v>
      </c>
      <c r="G47" s="277" t="s">
        <v>435</v>
      </c>
      <c r="H47" s="277" t="s">
        <v>435</v>
      </c>
      <c r="I47" s="277" t="s">
        <v>435</v>
      </c>
      <c r="J47" s="277" t="s">
        <v>435</v>
      </c>
    </row>
    <row r="48" spans="2:10" customFormat="1" ht="15" x14ac:dyDescent="0.25">
      <c r="B48" s="497"/>
      <c r="C48" s="381"/>
      <c r="D48" s="283"/>
      <c r="E48" s="285"/>
      <c r="F48" s="278"/>
      <c r="G48" s="278"/>
      <c r="H48" s="278"/>
      <c r="I48" s="278"/>
      <c r="J48" s="278"/>
    </row>
    <row r="49" spans="2:10" customFormat="1" ht="15" x14ac:dyDescent="0.25">
      <c r="B49" s="257" t="s">
        <v>78</v>
      </c>
      <c r="C49" s="381" t="s">
        <v>74</v>
      </c>
      <c r="D49" s="268"/>
      <c r="E49" s="3"/>
      <c r="F49" s="257" t="s">
        <v>435</v>
      </c>
      <c r="G49" s="257" t="s">
        <v>435</v>
      </c>
      <c r="H49" s="257" t="s">
        <v>435</v>
      </c>
      <c r="I49" s="257" t="s">
        <v>435</v>
      </c>
      <c r="J49" s="257" t="s">
        <v>435</v>
      </c>
    </row>
    <row r="50" spans="2:10" customFormat="1" ht="15" x14ac:dyDescent="0.25">
      <c r="B50" s="257">
        <v>15</v>
      </c>
      <c r="C50" s="389" t="s">
        <v>480</v>
      </c>
      <c r="D50" s="270"/>
      <c r="E50" s="3"/>
      <c r="F50" s="257"/>
      <c r="G50" s="257"/>
      <c r="H50" s="257"/>
      <c r="I50" s="257"/>
      <c r="J50" s="257"/>
    </row>
    <row r="51" spans="2:10" customFormat="1" ht="15" x14ac:dyDescent="0.25">
      <c r="B51" s="257">
        <v>15.1</v>
      </c>
      <c r="C51" s="381" t="s">
        <v>481</v>
      </c>
      <c r="D51" s="268"/>
      <c r="E51" s="260" t="s">
        <v>447</v>
      </c>
      <c r="F51" s="195">
        <v>8499.2860000000001</v>
      </c>
      <c r="G51" s="195">
        <v>5853.9749999999985</v>
      </c>
      <c r="H51" s="257">
        <v>3230.3299999999995</v>
      </c>
      <c r="I51" s="257">
        <v>3558.5</v>
      </c>
      <c r="J51" s="195">
        <v>1678.798</v>
      </c>
    </row>
    <row r="52" spans="2:10" customFormat="1" ht="30" x14ac:dyDescent="0.25">
      <c r="B52" s="257">
        <v>15.2</v>
      </c>
      <c r="C52" s="381" t="s">
        <v>482</v>
      </c>
      <c r="D52" s="385"/>
      <c r="E52" s="260" t="s">
        <v>483</v>
      </c>
      <c r="F52" s="257">
        <v>9310</v>
      </c>
      <c r="G52" s="257">
        <v>9374</v>
      </c>
      <c r="H52" s="257">
        <v>9378</v>
      </c>
      <c r="I52" s="257">
        <v>9335</v>
      </c>
      <c r="J52" s="257">
        <v>9418</v>
      </c>
    </row>
    <row r="53" spans="2:10" customFormat="1" ht="15" x14ac:dyDescent="0.25">
      <c r="B53" s="257">
        <v>15.3</v>
      </c>
      <c r="C53" s="381" t="s">
        <v>79</v>
      </c>
      <c r="D53" s="268"/>
      <c r="E53" s="260" t="s">
        <v>484</v>
      </c>
      <c r="F53" s="263">
        <v>54731.6</v>
      </c>
      <c r="G53" s="257">
        <v>51554.63</v>
      </c>
      <c r="H53" s="195">
        <v>50478.283636363638</v>
      </c>
      <c r="I53" s="195">
        <v>41654.382727272729</v>
      </c>
      <c r="J53" s="195">
        <v>21284.986363636366</v>
      </c>
    </row>
    <row r="54" spans="2:10" customFormat="1" ht="30" x14ac:dyDescent="0.25">
      <c r="B54" s="257">
        <v>15.4</v>
      </c>
      <c r="C54" s="381" t="s">
        <v>485</v>
      </c>
      <c r="D54" s="268"/>
      <c r="E54" s="260" t="s">
        <v>447</v>
      </c>
      <c r="F54" s="195">
        <v>3222.51</v>
      </c>
      <c r="G54" s="195">
        <v>3320.05</v>
      </c>
      <c r="H54" s="195">
        <v>2783.82</v>
      </c>
      <c r="I54" s="195">
        <v>1877.74</v>
      </c>
      <c r="J54" s="195">
        <v>1713.04</v>
      </c>
    </row>
    <row r="55" spans="2:10" customFormat="1" ht="15" x14ac:dyDescent="0.25">
      <c r="B55" s="3">
        <v>14</v>
      </c>
      <c r="C55" s="389" t="s">
        <v>10</v>
      </c>
      <c r="D55" s="270"/>
      <c r="E55" s="260"/>
      <c r="F55" s="448"/>
      <c r="G55" s="448"/>
      <c r="H55" s="448"/>
      <c r="I55" s="448"/>
      <c r="J55" s="448"/>
    </row>
    <row r="56" spans="2:10" customFormat="1" ht="15" x14ac:dyDescent="0.25">
      <c r="B56" s="257">
        <v>14.1</v>
      </c>
      <c r="C56" s="381" t="s">
        <v>455</v>
      </c>
      <c r="D56" s="268"/>
      <c r="E56" s="260"/>
      <c r="F56" s="257"/>
      <c r="G56" s="257"/>
      <c r="H56" s="257"/>
      <c r="I56" s="257"/>
      <c r="J56" s="257"/>
    </row>
    <row r="57" spans="2:10" customFormat="1" ht="15" customHeight="1" x14ac:dyDescent="0.25">
      <c r="B57" s="497" t="s">
        <v>45</v>
      </c>
      <c r="C57" s="101" t="s">
        <v>46</v>
      </c>
      <c r="D57" s="268" t="s">
        <v>47</v>
      </c>
      <c r="E57" s="260" t="s">
        <v>12</v>
      </c>
      <c r="F57" s="262">
        <v>4083428.1399999992</v>
      </c>
      <c r="G57" s="257">
        <v>3732384</v>
      </c>
      <c r="H57" s="257">
        <v>3714797</v>
      </c>
      <c r="I57" s="257">
        <v>3728426</v>
      </c>
      <c r="J57" s="257">
        <v>3662654</v>
      </c>
    </row>
    <row r="58" spans="2:10" customFormat="1" ht="15" customHeight="1" x14ac:dyDescent="0.25">
      <c r="B58" s="497"/>
      <c r="C58" s="101"/>
      <c r="D58" s="268" t="s">
        <v>48</v>
      </c>
      <c r="E58" s="260" t="s">
        <v>12</v>
      </c>
      <c r="F58" s="257" t="s">
        <v>435</v>
      </c>
      <c r="G58" s="257" t="s">
        <v>435</v>
      </c>
      <c r="H58" s="257" t="s">
        <v>435</v>
      </c>
      <c r="I58" s="257" t="s">
        <v>435</v>
      </c>
      <c r="J58" s="257" t="s">
        <v>435</v>
      </c>
    </row>
    <row r="59" spans="2:10" customFormat="1" ht="15" x14ac:dyDescent="0.25">
      <c r="B59" s="257" t="s">
        <v>49</v>
      </c>
      <c r="C59" s="381" t="s">
        <v>54</v>
      </c>
      <c r="D59" s="268"/>
      <c r="E59" s="260" t="s">
        <v>12</v>
      </c>
      <c r="F59" s="257" t="s">
        <v>435</v>
      </c>
      <c r="G59" s="257" t="s">
        <v>435</v>
      </c>
      <c r="H59" s="257" t="s">
        <v>435</v>
      </c>
      <c r="I59" s="257" t="s">
        <v>435</v>
      </c>
      <c r="J59" s="257" t="s">
        <v>435</v>
      </c>
    </row>
    <row r="60" spans="2:10" customFormat="1" ht="15" x14ac:dyDescent="0.25">
      <c r="B60" s="257" t="s">
        <v>50</v>
      </c>
      <c r="C60" s="381" t="s">
        <v>456</v>
      </c>
      <c r="D60" s="268"/>
      <c r="E60" s="260" t="s">
        <v>12</v>
      </c>
      <c r="F60" s="257" t="s">
        <v>435</v>
      </c>
      <c r="G60" s="257" t="s">
        <v>435</v>
      </c>
      <c r="H60" s="257" t="s">
        <v>435</v>
      </c>
      <c r="I60" s="257" t="s">
        <v>435</v>
      </c>
      <c r="J60" s="257" t="s">
        <v>435</v>
      </c>
    </row>
    <row r="61" spans="2:10" customFormat="1" ht="15" x14ac:dyDescent="0.25">
      <c r="B61" s="257">
        <v>14.2</v>
      </c>
      <c r="C61" s="389" t="s">
        <v>51</v>
      </c>
      <c r="D61" s="270"/>
      <c r="E61" s="260"/>
      <c r="F61" s="257"/>
      <c r="G61" s="257"/>
      <c r="H61" s="257"/>
      <c r="I61" s="257"/>
      <c r="J61" s="257"/>
    </row>
    <row r="62" spans="2:10" customFormat="1" ht="15" customHeight="1" x14ac:dyDescent="0.25">
      <c r="B62" s="497" t="s">
        <v>52</v>
      </c>
      <c r="C62" s="349" t="s">
        <v>46</v>
      </c>
      <c r="D62" s="268" t="s">
        <v>457</v>
      </c>
      <c r="E62" s="260" t="s">
        <v>458</v>
      </c>
      <c r="F62" s="262">
        <v>5360.090909090909</v>
      </c>
      <c r="G62" s="262">
        <v>5285.818181818182</v>
      </c>
      <c r="H62" s="262">
        <v>5192.545454545455</v>
      </c>
      <c r="I62" s="262">
        <v>5060.166666666667</v>
      </c>
      <c r="J62" s="263">
        <v>5015</v>
      </c>
    </row>
    <row r="63" spans="2:10" customFormat="1" ht="15" x14ac:dyDescent="0.25">
      <c r="B63" s="497"/>
      <c r="C63" s="349"/>
      <c r="D63" s="268" t="s">
        <v>459</v>
      </c>
      <c r="E63" s="260" t="s">
        <v>458</v>
      </c>
      <c r="F63" s="262">
        <v>3271.6666666666665</v>
      </c>
      <c r="G63" s="262">
        <v>3253.4166666666665</v>
      </c>
      <c r="H63" s="264">
        <v>3516</v>
      </c>
      <c r="I63" s="264">
        <v>3688</v>
      </c>
      <c r="J63" s="264">
        <v>3958</v>
      </c>
    </row>
    <row r="64" spans="2:10" customFormat="1" ht="15" x14ac:dyDescent="0.25">
      <c r="B64" s="497"/>
      <c r="C64" s="349"/>
      <c r="D64" s="268" t="s">
        <v>460</v>
      </c>
      <c r="E64" s="260" t="s">
        <v>458</v>
      </c>
      <c r="F64" s="263">
        <v>3459</v>
      </c>
      <c r="G64" s="263">
        <v>3395</v>
      </c>
      <c r="H64" s="263">
        <v>3613</v>
      </c>
      <c r="I64" s="263">
        <v>3786</v>
      </c>
      <c r="J64" s="263">
        <v>3983</v>
      </c>
    </row>
    <row r="65" spans="2:10" customFormat="1" ht="15" x14ac:dyDescent="0.25">
      <c r="B65" s="497" t="s">
        <v>53</v>
      </c>
      <c r="C65" s="349" t="s">
        <v>461</v>
      </c>
      <c r="D65" s="268" t="s">
        <v>462</v>
      </c>
      <c r="E65" s="260" t="s">
        <v>458</v>
      </c>
      <c r="F65" s="257" t="s">
        <v>435</v>
      </c>
      <c r="G65" s="257" t="s">
        <v>435</v>
      </c>
      <c r="H65" s="257" t="s">
        <v>435</v>
      </c>
      <c r="I65" s="257" t="s">
        <v>435</v>
      </c>
      <c r="J65" s="257" t="s">
        <v>435</v>
      </c>
    </row>
    <row r="66" spans="2:10" customFormat="1" ht="15" x14ac:dyDescent="0.25">
      <c r="B66" s="497"/>
      <c r="C66" s="349"/>
      <c r="D66" s="268" t="s">
        <v>459</v>
      </c>
      <c r="E66" s="260" t="s">
        <v>458</v>
      </c>
      <c r="F66" s="257" t="s">
        <v>435</v>
      </c>
      <c r="G66" s="257" t="s">
        <v>435</v>
      </c>
      <c r="H66" s="257" t="s">
        <v>435</v>
      </c>
      <c r="I66" s="257" t="s">
        <v>435</v>
      </c>
      <c r="J66" s="257" t="s">
        <v>435</v>
      </c>
    </row>
    <row r="67" spans="2:10" customFormat="1" ht="15" x14ac:dyDescent="0.25">
      <c r="B67" s="497" t="s">
        <v>55</v>
      </c>
      <c r="C67" s="349" t="s">
        <v>456</v>
      </c>
      <c r="D67" s="268" t="s">
        <v>462</v>
      </c>
      <c r="E67" s="260" t="s">
        <v>458</v>
      </c>
      <c r="F67" s="257" t="s">
        <v>435</v>
      </c>
      <c r="G67" s="257" t="s">
        <v>435</v>
      </c>
      <c r="H67" s="257" t="s">
        <v>435</v>
      </c>
      <c r="I67" s="257" t="s">
        <v>435</v>
      </c>
      <c r="J67" s="257" t="s">
        <v>435</v>
      </c>
    </row>
    <row r="68" spans="2:10" customFormat="1" ht="15" x14ac:dyDescent="0.25">
      <c r="B68" s="497"/>
      <c r="C68" s="349"/>
      <c r="D68" s="268" t="s">
        <v>459</v>
      </c>
      <c r="E68" s="260" t="s">
        <v>458</v>
      </c>
      <c r="F68" s="257" t="s">
        <v>435</v>
      </c>
      <c r="G68" s="257" t="s">
        <v>435</v>
      </c>
      <c r="H68" s="257" t="s">
        <v>435</v>
      </c>
      <c r="I68" s="257" t="s">
        <v>435</v>
      </c>
      <c r="J68" s="257" t="s">
        <v>435</v>
      </c>
    </row>
    <row r="69" spans="2:10" customFormat="1" ht="24.75" x14ac:dyDescent="0.25">
      <c r="B69" s="257" t="s">
        <v>56</v>
      </c>
      <c r="C69" s="379" t="s">
        <v>463</v>
      </c>
      <c r="D69" s="386"/>
      <c r="E69" s="260" t="s">
        <v>458</v>
      </c>
      <c r="F69" s="262">
        <v>5360.090909090909</v>
      </c>
      <c r="G69" s="262">
        <v>5285.818181818182</v>
      </c>
      <c r="H69" s="262">
        <v>5192.545454545455</v>
      </c>
      <c r="I69" s="262">
        <v>5060.166666666667</v>
      </c>
      <c r="J69" s="263">
        <v>5015</v>
      </c>
    </row>
    <row r="70" spans="2:10" customFormat="1" ht="30" x14ac:dyDescent="0.25">
      <c r="B70" s="257" t="s">
        <v>57</v>
      </c>
      <c r="C70" s="380" t="s">
        <v>464</v>
      </c>
      <c r="D70" s="386"/>
      <c r="E70" s="260" t="s">
        <v>458</v>
      </c>
      <c r="F70" s="262">
        <v>3271.6666666666665</v>
      </c>
      <c r="G70" s="262">
        <v>3253.4166666666665</v>
      </c>
      <c r="H70" s="262">
        <v>3501.4583333333335</v>
      </c>
      <c r="I70" s="262">
        <v>3683.75</v>
      </c>
      <c r="J70" s="262">
        <v>3969</v>
      </c>
    </row>
    <row r="71" spans="2:10" customFormat="1" ht="30" x14ac:dyDescent="0.25">
      <c r="B71" s="257" t="s">
        <v>58</v>
      </c>
      <c r="C71" s="380" t="s">
        <v>465</v>
      </c>
      <c r="D71" s="386"/>
      <c r="E71" s="260" t="s">
        <v>458</v>
      </c>
      <c r="F71" s="263">
        <v>3459</v>
      </c>
      <c r="G71" s="263">
        <v>3395</v>
      </c>
      <c r="H71" s="263">
        <v>3613</v>
      </c>
      <c r="I71" s="263">
        <v>3786</v>
      </c>
      <c r="J71" s="263">
        <v>3983</v>
      </c>
    </row>
    <row r="72" spans="2:10" customFormat="1" ht="15" x14ac:dyDescent="0.25">
      <c r="B72" s="257">
        <v>14.3</v>
      </c>
      <c r="C72" s="271" t="s">
        <v>59</v>
      </c>
      <c r="D72" s="272"/>
      <c r="E72" s="260"/>
      <c r="F72" s="257"/>
      <c r="G72" s="257"/>
      <c r="H72" s="257"/>
      <c r="I72" s="257"/>
      <c r="J72" s="257"/>
    </row>
    <row r="73" spans="2:10" customFormat="1" ht="15" customHeight="1" x14ac:dyDescent="0.25">
      <c r="B73" s="390" t="s">
        <v>60</v>
      </c>
      <c r="C73" s="387" t="s">
        <v>122</v>
      </c>
      <c r="D73" s="273"/>
      <c r="E73" s="260" t="s">
        <v>466</v>
      </c>
      <c r="F73" s="263">
        <v>1970.14</v>
      </c>
      <c r="G73" s="257">
        <v>2322.59</v>
      </c>
      <c r="H73" s="257">
        <v>2736.46</v>
      </c>
      <c r="I73" s="257">
        <v>2932.22</v>
      </c>
      <c r="J73" s="257">
        <v>2900.27</v>
      </c>
    </row>
    <row r="74" spans="2:10" customFormat="1" ht="15" customHeight="1" x14ac:dyDescent="0.25">
      <c r="B74" s="390" t="s">
        <v>61</v>
      </c>
      <c r="C74" s="387" t="s">
        <v>467</v>
      </c>
      <c r="D74" s="273"/>
      <c r="E74" s="260" t="s">
        <v>466</v>
      </c>
      <c r="F74" s="257" t="s">
        <v>435</v>
      </c>
      <c r="G74" s="257" t="s">
        <v>435</v>
      </c>
      <c r="H74" s="257" t="s">
        <v>435</v>
      </c>
      <c r="I74" s="257" t="s">
        <v>435</v>
      </c>
      <c r="J74" s="257" t="s">
        <v>435</v>
      </c>
    </row>
    <row r="75" spans="2:10" customFormat="1" ht="15" customHeight="1" x14ac:dyDescent="0.25">
      <c r="B75" s="390" t="s">
        <v>62</v>
      </c>
      <c r="C75" s="387" t="s">
        <v>468</v>
      </c>
      <c r="D75" s="273"/>
      <c r="E75" s="260" t="s">
        <v>466</v>
      </c>
      <c r="F75" s="257" t="s">
        <v>435</v>
      </c>
      <c r="G75" s="257" t="s">
        <v>435</v>
      </c>
      <c r="H75" s="257" t="s">
        <v>435</v>
      </c>
      <c r="I75" s="257" t="s">
        <v>435</v>
      </c>
      <c r="J75" s="257" t="s">
        <v>435</v>
      </c>
    </row>
    <row r="76" spans="2:10" customFormat="1" ht="15" customHeight="1" x14ac:dyDescent="0.25">
      <c r="B76" s="390" t="s">
        <v>63</v>
      </c>
      <c r="C76" s="387" t="s">
        <v>469</v>
      </c>
      <c r="D76" s="273"/>
      <c r="E76" s="260" t="s">
        <v>466</v>
      </c>
      <c r="F76" s="263">
        <v>1970.14</v>
      </c>
      <c r="G76" s="257">
        <v>2322.59</v>
      </c>
      <c r="H76" s="257">
        <v>2736.46</v>
      </c>
      <c r="I76" s="257">
        <v>2932.22</v>
      </c>
      <c r="J76" s="257">
        <v>2900.27</v>
      </c>
    </row>
    <row r="77" spans="2:10" customFormat="1" ht="18" customHeight="1" x14ac:dyDescent="0.25">
      <c r="B77" s="517">
        <v>14.4</v>
      </c>
      <c r="C77" s="526" t="s">
        <v>64</v>
      </c>
      <c r="D77" s="274"/>
      <c r="E77" s="520" t="s">
        <v>188</v>
      </c>
      <c r="F77" s="514" t="s">
        <v>435</v>
      </c>
      <c r="G77" s="514" t="s">
        <v>435</v>
      </c>
      <c r="H77" s="514" t="s">
        <v>435</v>
      </c>
      <c r="I77" s="514" t="s">
        <v>435</v>
      </c>
      <c r="J77" s="514" t="s">
        <v>435</v>
      </c>
    </row>
    <row r="78" spans="2:10" customFormat="1" ht="18" customHeight="1" x14ac:dyDescent="0.25">
      <c r="B78" s="518"/>
      <c r="C78" s="526"/>
      <c r="D78" s="275"/>
      <c r="E78" s="521"/>
      <c r="F78" s="515"/>
      <c r="G78" s="515"/>
      <c r="H78" s="515"/>
      <c r="I78" s="515"/>
      <c r="J78" s="515"/>
    </row>
    <row r="79" spans="2:10" customFormat="1" ht="18" customHeight="1" x14ac:dyDescent="0.25">
      <c r="B79" s="519"/>
      <c r="C79" s="526"/>
      <c r="D79" s="276"/>
      <c r="E79" s="522"/>
      <c r="F79" s="516"/>
      <c r="G79" s="516"/>
      <c r="H79" s="516"/>
      <c r="I79" s="516"/>
      <c r="J79" s="516"/>
    </row>
    <row r="80" spans="2:10" customFormat="1" ht="23.25" customHeight="1" x14ac:dyDescent="0.25">
      <c r="B80" s="523" t="s">
        <v>65</v>
      </c>
      <c r="C80" s="527" t="s">
        <v>66</v>
      </c>
      <c r="D80" s="383"/>
      <c r="E80" s="520" t="s">
        <v>123</v>
      </c>
      <c r="F80" s="497" t="s">
        <v>435</v>
      </c>
      <c r="G80" s="497" t="s">
        <v>435</v>
      </c>
      <c r="H80" s="497" t="s">
        <v>435</v>
      </c>
      <c r="I80" s="497" t="s">
        <v>435</v>
      </c>
      <c r="J80" s="497" t="s">
        <v>435</v>
      </c>
    </row>
    <row r="81" spans="2:10" customFormat="1" ht="23.25" customHeight="1" x14ac:dyDescent="0.25">
      <c r="B81" s="523"/>
      <c r="C81" s="527"/>
      <c r="D81" s="384"/>
      <c r="E81" s="522"/>
      <c r="F81" s="497"/>
      <c r="G81" s="497"/>
      <c r="H81" s="497"/>
      <c r="I81" s="497"/>
      <c r="J81" s="497"/>
    </row>
    <row r="82" spans="2:10" customFormat="1" ht="30" x14ac:dyDescent="0.25">
      <c r="B82" s="390" t="s">
        <v>67</v>
      </c>
      <c r="C82" s="381" t="s">
        <v>68</v>
      </c>
      <c r="D82" s="268"/>
      <c r="E82" s="260"/>
      <c r="F82" s="257" t="s">
        <v>435</v>
      </c>
      <c r="G82" s="257" t="s">
        <v>435</v>
      </c>
      <c r="H82" s="257" t="s">
        <v>435</v>
      </c>
      <c r="I82" s="257" t="s">
        <v>435</v>
      </c>
      <c r="J82" s="257" t="s">
        <v>435</v>
      </c>
    </row>
    <row r="83" spans="2:10" s="190" customFormat="1" ht="30" x14ac:dyDescent="0.25">
      <c r="B83" s="192">
        <v>14.5</v>
      </c>
      <c r="C83" s="349" t="s">
        <v>470</v>
      </c>
      <c r="D83" s="286"/>
      <c r="E83" s="287" t="s">
        <v>118</v>
      </c>
      <c r="F83" s="288" t="s">
        <v>471</v>
      </c>
      <c r="G83" s="288" t="s">
        <v>472</v>
      </c>
      <c r="H83" s="288" t="s">
        <v>473</v>
      </c>
      <c r="I83" s="288" t="s">
        <v>474</v>
      </c>
      <c r="J83" s="288" t="s">
        <v>475</v>
      </c>
    </row>
    <row r="84" spans="2:10" customFormat="1" ht="30" x14ac:dyDescent="0.25">
      <c r="B84" s="343">
        <v>14.5</v>
      </c>
      <c r="C84" s="389" t="s">
        <v>476</v>
      </c>
      <c r="D84" s="270"/>
      <c r="E84" s="258" t="s">
        <v>285</v>
      </c>
      <c r="F84" s="257"/>
      <c r="G84" s="257"/>
      <c r="H84" s="257"/>
      <c r="I84" s="257"/>
      <c r="J84" s="257"/>
    </row>
    <row r="85" spans="2:10" customFormat="1" ht="15" x14ac:dyDescent="0.25">
      <c r="B85" s="343" t="s">
        <v>69</v>
      </c>
      <c r="C85" s="389" t="s">
        <v>477</v>
      </c>
      <c r="D85" s="270"/>
      <c r="E85" s="3"/>
      <c r="F85" s="257"/>
      <c r="G85" s="257"/>
      <c r="H85" s="257"/>
      <c r="I85" s="257"/>
      <c r="J85" s="257"/>
    </row>
    <row r="86" spans="2:10" customFormat="1" ht="15" x14ac:dyDescent="0.25">
      <c r="B86" s="343" t="s">
        <v>70</v>
      </c>
      <c r="C86" s="381" t="s">
        <v>71</v>
      </c>
      <c r="D86" s="268"/>
      <c r="E86" s="3"/>
      <c r="F86" s="257">
        <v>0.8</v>
      </c>
      <c r="G86" s="257">
        <v>0.8</v>
      </c>
      <c r="H86" s="257">
        <v>0.8</v>
      </c>
      <c r="I86" s="257">
        <v>0.8</v>
      </c>
      <c r="J86" s="257">
        <v>0.8</v>
      </c>
    </row>
    <row r="87" spans="2:10" customFormat="1" ht="15" customHeight="1" x14ac:dyDescent="0.25">
      <c r="B87" s="484" t="s">
        <v>72</v>
      </c>
      <c r="C87" s="381" t="s">
        <v>478</v>
      </c>
      <c r="D87" s="282"/>
      <c r="E87" s="448"/>
      <c r="F87" s="497" t="s">
        <v>435</v>
      </c>
      <c r="G87" s="497" t="s">
        <v>435</v>
      </c>
      <c r="H87" s="497" t="s">
        <v>435</v>
      </c>
      <c r="I87" s="497" t="s">
        <v>435</v>
      </c>
      <c r="J87" s="497" t="s">
        <v>435</v>
      </c>
    </row>
    <row r="88" spans="2:10" customFormat="1" ht="15" x14ac:dyDescent="0.25">
      <c r="B88" s="484"/>
      <c r="C88" s="381"/>
      <c r="D88" s="283"/>
      <c r="E88" s="448"/>
      <c r="F88" s="497"/>
      <c r="G88" s="497"/>
      <c r="H88" s="497"/>
      <c r="I88" s="497"/>
      <c r="J88" s="497"/>
    </row>
    <row r="89" spans="2:10" customFormat="1" ht="15" x14ac:dyDescent="0.25">
      <c r="B89" s="343" t="s">
        <v>73</v>
      </c>
      <c r="C89" s="381" t="s">
        <v>74</v>
      </c>
      <c r="D89" s="268"/>
      <c r="E89" s="3"/>
      <c r="F89" s="257" t="s">
        <v>435</v>
      </c>
      <c r="G89" s="257" t="s">
        <v>435</v>
      </c>
      <c r="H89" s="257" t="s">
        <v>435</v>
      </c>
      <c r="I89" s="257" t="s">
        <v>435</v>
      </c>
      <c r="J89" s="257" t="s">
        <v>435</v>
      </c>
    </row>
    <row r="90" spans="2:10" customFormat="1" ht="15" x14ac:dyDescent="0.25">
      <c r="B90" s="343" t="s">
        <v>75</v>
      </c>
      <c r="C90" s="389" t="s">
        <v>479</v>
      </c>
      <c r="D90" s="270"/>
      <c r="E90" s="3"/>
      <c r="F90" s="257"/>
      <c r="G90" s="257"/>
      <c r="H90" s="257"/>
      <c r="I90" s="257"/>
      <c r="J90" s="257"/>
    </row>
    <row r="91" spans="2:10" customFormat="1" ht="15" x14ac:dyDescent="0.25">
      <c r="B91" s="343" t="s">
        <v>76</v>
      </c>
      <c r="C91" s="381" t="s">
        <v>71</v>
      </c>
      <c r="D91" s="268"/>
      <c r="E91" s="3"/>
      <c r="F91" s="257" t="s">
        <v>435</v>
      </c>
      <c r="G91" s="257" t="s">
        <v>435</v>
      </c>
      <c r="H91" s="257" t="s">
        <v>435</v>
      </c>
      <c r="I91" s="257" t="s">
        <v>435</v>
      </c>
      <c r="J91" s="257" t="s">
        <v>435</v>
      </c>
    </row>
    <row r="92" spans="2:10" customFormat="1" ht="15" customHeight="1" x14ac:dyDescent="0.25">
      <c r="B92" s="484" t="s">
        <v>77</v>
      </c>
      <c r="C92" s="381" t="s">
        <v>478</v>
      </c>
      <c r="D92" s="282"/>
      <c r="E92" s="448"/>
      <c r="F92" s="497" t="s">
        <v>435</v>
      </c>
      <c r="G92" s="497" t="s">
        <v>435</v>
      </c>
      <c r="H92" s="497" t="s">
        <v>435</v>
      </c>
      <c r="I92" s="497" t="s">
        <v>435</v>
      </c>
      <c r="J92" s="497" t="s">
        <v>435</v>
      </c>
    </row>
    <row r="93" spans="2:10" customFormat="1" ht="15" x14ac:dyDescent="0.25">
      <c r="B93" s="484"/>
      <c r="C93" s="381"/>
      <c r="D93" s="283"/>
      <c r="E93" s="448"/>
      <c r="F93" s="497"/>
      <c r="G93" s="497"/>
      <c r="H93" s="497"/>
      <c r="I93" s="497"/>
      <c r="J93" s="497"/>
    </row>
    <row r="94" spans="2:10" customFormat="1" ht="15" x14ac:dyDescent="0.25">
      <c r="B94" s="343" t="s">
        <v>78</v>
      </c>
      <c r="C94" s="381" t="s">
        <v>74</v>
      </c>
      <c r="D94" s="268"/>
      <c r="E94" s="3"/>
      <c r="F94" s="257" t="s">
        <v>435</v>
      </c>
      <c r="G94" s="257" t="s">
        <v>435</v>
      </c>
      <c r="H94" s="257" t="s">
        <v>435</v>
      </c>
      <c r="I94" s="257" t="s">
        <v>435</v>
      </c>
      <c r="J94" s="257" t="s">
        <v>435</v>
      </c>
    </row>
    <row r="95" spans="2:10" customFormat="1" ht="15" x14ac:dyDescent="0.25">
      <c r="B95" s="343">
        <v>15</v>
      </c>
      <c r="C95" s="389" t="s">
        <v>480</v>
      </c>
      <c r="D95" s="270"/>
      <c r="E95" s="3"/>
      <c r="F95" s="257"/>
      <c r="G95" s="257"/>
      <c r="H95" s="257"/>
      <c r="I95" s="257"/>
      <c r="J95" s="257"/>
    </row>
    <row r="96" spans="2:10" customFormat="1" ht="15" x14ac:dyDescent="0.25">
      <c r="B96" s="343">
        <v>15.1</v>
      </c>
      <c r="C96" s="381" t="s">
        <v>481</v>
      </c>
      <c r="D96" s="268"/>
      <c r="E96" s="260" t="s">
        <v>447</v>
      </c>
      <c r="F96" s="195">
        <v>8499.2860000000001</v>
      </c>
      <c r="G96" s="195">
        <v>5853.9749999999985</v>
      </c>
      <c r="H96" s="257">
        <v>3230.3299999999995</v>
      </c>
      <c r="I96" s="257">
        <v>3558.5</v>
      </c>
      <c r="J96" s="195">
        <v>1678.798</v>
      </c>
    </row>
    <row r="97" spans="2:10" customFormat="1" ht="30" x14ac:dyDescent="0.25">
      <c r="B97" s="343">
        <v>15.2</v>
      </c>
      <c r="C97" s="381" t="s">
        <v>482</v>
      </c>
      <c r="D97" s="385"/>
      <c r="E97" s="260" t="s">
        <v>483</v>
      </c>
      <c r="F97" s="257">
        <v>9310</v>
      </c>
      <c r="G97" s="257">
        <v>9374</v>
      </c>
      <c r="H97" s="257">
        <v>9378</v>
      </c>
      <c r="I97" s="257">
        <v>9335</v>
      </c>
      <c r="J97" s="257">
        <v>9418</v>
      </c>
    </row>
    <row r="98" spans="2:10" customFormat="1" ht="15" x14ac:dyDescent="0.25">
      <c r="B98" s="343">
        <v>15.3</v>
      </c>
      <c r="C98" s="381" t="s">
        <v>79</v>
      </c>
      <c r="D98" s="268"/>
      <c r="E98" s="260" t="s">
        <v>484</v>
      </c>
      <c r="F98" s="263">
        <v>54731.6</v>
      </c>
      <c r="G98" s="257">
        <v>51554.63</v>
      </c>
      <c r="H98" s="195">
        <v>50478.283636363638</v>
      </c>
      <c r="I98" s="195">
        <v>41654.382727272729</v>
      </c>
      <c r="J98" s="195">
        <v>21284.986363636366</v>
      </c>
    </row>
    <row r="99" spans="2:10" customFormat="1" ht="30" x14ac:dyDescent="0.25">
      <c r="B99" s="343">
        <v>15.4</v>
      </c>
      <c r="C99" s="381" t="s">
        <v>485</v>
      </c>
      <c r="D99" s="268"/>
      <c r="E99" s="260" t="s">
        <v>447</v>
      </c>
      <c r="F99" s="195">
        <v>3222.51</v>
      </c>
      <c r="G99" s="195">
        <v>3320.05</v>
      </c>
      <c r="H99" s="195">
        <v>2783.82</v>
      </c>
      <c r="I99" s="195">
        <v>1877.74</v>
      </c>
      <c r="J99" s="195">
        <v>1713.04</v>
      </c>
    </row>
    <row r="100" spans="2:10" customFormat="1" ht="39" customHeight="1" x14ac:dyDescent="0.25">
      <c r="B100" s="391">
        <v>16</v>
      </c>
      <c r="C100" s="187" t="s">
        <v>375</v>
      </c>
      <c r="D100" s="342"/>
      <c r="E100" s="511" t="s">
        <v>376</v>
      </c>
      <c r="F100" s="511"/>
      <c r="G100" s="511"/>
      <c r="H100" s="511"/>
      <c r="I100" s="511"/>
      <c r="J100" s="511"/>
    </row>
    <row r="101" spans="2:10" customFormat="1" ht="15" x14ac:dyDescent="0.25">
      <c r="B101" s="391"/>
      <c r="C101" s="187"/>
      <c r="D101" s="342"/>
      <c r="E101" s="512" t="s">
        <v>3</v>
      </c>
      <c r="F101" s="512"/>
      <c r="G101" s="512"/>
      <c r="H101" s="439" t="s">
        <v>4</v>
      </c>
      <c r="I101" s="439"/>
      <c r="J101" s="513"/>
    </row>
    <row r="102" spans="2:10" customFormat="1" ht="15" x14ac:dyDescent="0.25">
      <c r="B102" s="391"/>
      <c r="C102" s="187"/>
      <c r="D102" s="342"/>
      <c r="E102" s="183" t="s">
        <v>377</v>
      </c>
      <c r="F102" s="183" t="s">
        <v>378</v>
      </c>
      <c r="G102" s="183" t="s">
        <v>379</v>
      </c>
      <c r="H102" s="183" t="s">
        <v>377</v>
      </c>
      <c r="I102" s="183" t="s">
        <v>378</v>
      </c>
      <c r="J102" s="183" t="s">
        <v>379</v>
      </c>
    </row>
    <row r="103" spans="2:10" customFormat="1" ht="15" x14ac:dyDescent="0.25">
      <c r="B103" s="391">
        <v>16.100000000000001</v>
      </c>
      <c r="C103" s="185" t="s">
        <v>80</v>
      </c>
      <c r="D103" s="342" t="s">
        <v>380</v>
      </c>
      <c r="E103" s="183">
        <v>0</v>
      </c>
      <c r="F103" s="186">
        <v>0</v>
      </c>
      <c r="G103" s="186">
        <v>0</v>
      </c>
      <c r="H103" s="186">
        <v>32</v>
      </c>
      <c r="I103" s="186">
        <v>30.83</v>
      </c>
      <c r="J103" s="188">
        <v>0</v>
      </c>
    </row>
    <row r="104" spans="2:10" customFormat="1" ht="15" x14ac:dyDescent="0.25">
      <c r="B104" s="391">
        <v>16.2</v>
      </c>
      <c r="C104" s="382" t="s">
        <v>381</v>
      </c>
      <c r="D104" s="342" t="s">
        <v>380</v>
      </c>
      <c r="E104" s="183">
        <v>43</v>
      </c>
      <c r="F104" s="186">
        <v>33.819166666666668</v>
      </c>
      <c r="G104" s="186">
        <v>34.134583333333332</v>
      </c>
      <c r="H104" s="186">
        <v>38</v>
      </c>
      <c r="I104" s="186">
        <v>27.610833333333336</v>
      </c>
      <c r="J104" s="188">
        <v>74.011791666666667</v>
      </c>
    </row>
    <row r="105" spans="2:10" customFormat="1" ht="15" x14ac:dyDescent="0.25">
      <c r="B105" s="391">
        <v>16.3</v>
      </c>
      <c r="C105" s="382" t="s">
        <v>81</v>
      </c>
      <c r="D105" s="342"/>
      <c r="E105" s="183">
        <v>29</v>
      </c>
      <c r="F105" s="183">
        <v>41</v>
      </c>
      <c r="G105" s="183">
        <v>36</v>
      </c>
      <c r="H105" s="183">
        <v>15</v>
      </c>
      <c r="I105" s="183">
        <v>28</v>
      </c>
      <c r="J105" s="189">
        <v>21</v>
      </c>
    </row>
    <row r="106" spans="2:10" customFormat="1" ht="15" x14ac:dyDescent="0.25">
      <c r="B106" s="391">
        <v>16.399999999999999</v>
      </c>
      <c r="C106" s="382" t="s">
        <v>382</v>
      </c>
      <c r="D106" s="342"/>
      <c r="E106" s="183">
        <v>28</v>
      </c>
      <c r="F106" s="183"/>
      <c r="G106" s="183"/>
      <c r="H106" s="183">
        <v>15</v>
      </c>
      <c r="I106" s="183"/>
      <c r="J106" s="189"/>
    </row>
    <row r="107" spans="2:10" customFormat="1" ht="15" x14ac:dyDescent="0.25">
      <c r="B107" s="391" t="s">
        <v>82</v>
      </c>
      <c r="C107" s="382" t="s">
        <v>83</v>
      </c>
      <c r="D107" s="342" t="s">
        <v>216</v>
      </c>
      <c r="E107" s="183">
        <v>5</v>
      </c>
      <c r="F107" s="183">
        <v>1</v>
      </c>
      <c r="G107" s="183">
        <v>1</v>
      </c>
      <c r="H107" s="183">
        <v>5</v>
      </c>
      <c r="I107" s="183">
        <v>5</v>
      </c>
      <c r="J107" s="189">
        <v>5</v>
      </c>
    </row>
    <row r="108" spans="2:10" customFormat="1" ht="15" x14ac:dyDescent="0.25">
      <c r="B108" s="391" t="s">
        <v>84</v>
      </c>
      <c r="C108" s="382" t="s">
        <v>85</v>
      </c>
      <c r="D108" s="342" t="s">
        <v>216</v>
      </c>
      <c r="E108" s="183">
        <v>10</v>
      </c>
      <c r="F108" s="183">
        <v>7</v>
      </c>
      <c r="G108" s="183">
        <v>7</v>
      </c>
      <c r="H108" s="183">
        <v>4</v>
      </c>
      <c r="I108" s="183">
        <v>4</v>
      </c>
      <c r="J108" s="189">
        <v>4</v>
      </c>
    </row>
    <row r="109" spans="2:10" customFormat="1" ht="15" x14ac:dyDescent="0.25">
      <c r="B109" s="391" t="s">
        <v>86</v>
      </c>
      <c r="C109" s="382" t="s">
        <v>87</v>
      </c>
      <c r="D109" s="342" t="s">
        <v>216</v>
      </c>
      <c r="E109" s="183">
        <v>13</v>
      </c>
      <c r="F109" s="183">
        <v>33</v>
      </c>
      <c r="G109" s="183">
        <v>28</v>
      </c>
      <c r="H109" s="183">
        <v>6</v>
      </c>
      <c r="I109" s="183">
        <v>19</v>
      </c>
      <c r="J109" s="189">
        <v>11</v>
      </c>
    </row>
    <row r="110" spans="2:10" customFormat="1" ht="15" x14ac:dyDescent="0.25">
      <c r="B110" s="391"/>
      <c r="C110" s="187"/>
      <c r="D110" s="342"/>
      <c r="E110" s="494" t="s">
        <v>5</v>
      </c>
      <c r="F110" s="495"/>
      <c r="G110" s="495"/>
      <c r="H110" s="494" t="s">
        <v>6</v>
      </c>
      <c r="I110" s="495"/>
      <c r="J110" s="495"/>
    </row>
    <row r="111" spans="2:10" customFormat="1" ht="15" x14ac:dyDescent="0.25">
      <c r="B111" s="391"/>
      <c r="C111" s="187"/>
      <c r="D111" s="342"/>
      <c r="E111" s="183" t="s">
        <v>377</v>
      </c>
      <c r="F111" s="183" t="s">
        <v>378</v>
      </c>
      <c r="G111" s="183" t="s">
        <v>379</v>
      </c>
      <c r="H111" s="183" t="s">
        <v>377</v>
      </c>
      <c r="I111" s="183" t="s">
        <v>378</v>
      </c>
      <c r="J111" s="183" t="s">
        <v>379</v>
      </c>
    </row>
    <row r="112" spans="2:10" customFormat="1" ht="15" x14ac:dyDescent="0.25">
      <c r="B112" s="391">
        <v>16.100000000000001</v>
      </c>
      <c r="C112" s="185" t="s">
        <v>80</v>
      </c>
      <c r="D112" s="342" t="s">
        <v>380</v>
      </c>
      <c r="E112" s="188">
        <v>0</v>
      </c>
      <c r="F112" s="188">
        <v>0</v>
      </c>
      <c r="G112" s="188">
        <v>28</v>
      </c>
      <c r="H112" s="188">
        <v>9</v>
      </c>
      <c r="I112" s="188">
        <v>15</v>
      </c>
      <c r="J112" s="188">
        <v>0</v>
      </c>
    </row>
    <row r="113" spans="2:10" customFormat="1" ht="15" x14ac:dyDescent="0.25">
      <c r="B113" s="391">
        <v>16.2</v>
      </c>
      <c r="C113" s="382" t="s">
        <v>381</v>
      </c>
      <c r="D113" s="342" t="s">
        <v>380</v>
      </c>
      <c r="E113" s="188">
        <v>65</v>
      </c>
      <c r="F113" s="188">
        <v>16.81958333333333</v>
      </c>
      <c r="G113" s="188">
        <v>60.87833333333333</v>
      </c>
      <c r="H113" s="188">
        <v>16</v>
      </c>
      <c r="I113" s="188">
        <v>145.67541666666668</v>
      </c>
      <c r="J113" s="188">
        <v>60.36611111111111</v>
      </c>
    </row>
    <row r="114" spans="2:10" customFormat="1" ht="15" x14ac:dyDescent="0.25">
      <c r="B114" s="391">
        <v>16.3</v>
      </c>
      <c r="C114" s="382" t="s">
        <v>81</v>
      </c>
      <c r="D114" s="342"/>
      <c r="E114" s="189">
        <v>15</v>
      </c>
      <c r="F114" s="189">
        <v>15</v>
      </c>
      <c r="G114" s="189">
        <v>20</v>
      </c>
      <c r="H114" s="189">
        <v>8</v>
      </c>
      <c r="I114" s="189">
        <v>24</v>
      </c>
      <c r="J114" s="189">
        <v>11</v>
      </c>
    </row>
    <row r="115" spans="2:10" customFormat="1" ht="15" x14ac:dyDescent="0.25">
      <c r="B115" s="391">
        <v>16.399999999999999</v>
      </c>
      <c r="C115" s="382" t="s">
        <v>382</v>
      </c>
      <c r="D115" s="342"/>
      <c r="E115" s="189">
        <v>15</v>
      </c>
      <c r="F115" s="189"/>
      <c r="G115" s="189"/>
      <c r="H115" s="189">
        <v>8</v>
      </c>
      <c r="I115" s="189"/>
      <c r="J115" s="189"/>
    </row>
    <row r="116" spans="2:10" customFormat="1" ht="15" x14ac:dyDescent="0.25">
      <c r="B116" s="391" t="s">
        <v>82</v>
      </c>
      <c r="C116" s="382" t="s">
        <v>83</v>
      </c>
      <c r="D116" s="342" t="s">
        <v>216</v>
      </c>
      <c r="E116" s="189">
        <v>5</v>
      </c>
      <c r="F116" s="189">
        <v>1</v>
      </c>
      <c r="G116" s="189" t="s">
        <v>383</v>
      </c>
      <c r="H116" s="189">
        <v>5</v>
      </c>
      <c r="I116" s="189">
        <v>7</v>
      </c>
      <c r="J116" s="189">
        <v>2</v>
      </c>
    </row>
    <row r="117" spans="2:10" customFormat="1" ht="15" x14ac:dyDescent="0.25">
      <c r="B117" s="391" t="s">
        <v>84</v>
      </c>
      <c r="C117" s="382" t="s">
        <v>85</v>
      </c>
      <c r="D117" s="342" t="s">
        <v>216</v>
      </c>
      <c r="E117" s="189">
        <v>3</v>
      </c>
      <c r="F117" s="189">
        <v>2</v>
      </c>
      <c r="G117" s="189">
        <v>1</v>
      </c>
      <c r="H117" s="189">
        <v>2</v>
      </c>
      <c r="I117" s="189">
        <v>3</v>
      </c>
      <c r="J117" s="189">
        <v>5</v>
      </c>
    </row>
    <row r="118" spans="2:10" customFormat="1" ht="15" x14ac:dyDescent="0.25">
      <c r="B118" s="391" t="s">
        <v>86</v>
      </c>
      <c r="C118" s="382" t="s">
        <v>87</v>
      </c>
      <c r="D118" s="342" t="s">
        <v>216</v>
      </c>
      <c r="E118" s="189">
        <v>7</v>
      </c>
      <c r="F118" s="189" t="s">
        <v>384</v>
      </c>
      <c r="G118" s="189">
        <v>17</v>
      </c>
      <c r="H118" s="189">
        <v>1</v>
      </c>
      <c r="I118" s="189">
        <v>14</v>
      </c>
      <c r="J118" s="189">
        <v>5</v>
      </c>
    </row>
    <row r="119" spans="2:10" customFormat="1" ht="15" x14ac:dyDescent="0.25">
      <c r="B119" s="181"/>
      <c r="C119" s="187"/>
      <c r="D119" s="183"/>
      <c r="E119" s="507" t="s">
        <v>0</v>
      </c>
      <c r="F119" s="507"/>
      <c r="G119" s="507"/>
    </row>
    <row r="120" spans="2:10" customFormat="1" ht="15" x14ac:dyDescent="0.25">
      <c r="B120" s="181"/>
      <c r="C120" s="187"/>
      <c r="D120" s="183"/>
      <c r="E120" s="183" t="s">
        <v>377</v>
      </c>
      <c r="F120" s="183" t="s">
        <v>378</v>
      </c>
      <c r="G120" s="183" t="s">
        <v>379</v>
      </c>
    </row>
    <row r="121" spans="2:10" customFormat="1" ht="15" x14ac:dyDescent="0.25">
      <c r="B121" s="181">
        <v>16.100000000000001</v>
      </c>
      <c r="C121" s="185" t="s">
        <v>80</v>
      </c>
      <c r="D121" s="183" t="s">
        <v>380</v>
      </c>
      <c r="E121" s="189">
        <v>59</v>
      </c>
      <c r="F121" s="189">
        <v>0</v>
      </c>
      <c r="G121" s="189">
        <v>0</v>
      </c>
    </row>
    <row r="122" spans="2:10" customFormat="1" ht="15" x14ac:dyDescent="0.25">
      <c r="B122" s="181">
        <v>16.2</v>
      </c>
      <c r="C122" s="382" t="s">
        <v>381</v>
      </c>
      <c r="D122" s="183" t="s">
        <v>380</v>
      </c>
      <c r="E122" s="189">
        <v>30</v>
      </c>
      <c r="F122" s="189">
        <v>51.014583333333341</v>
      </c>
      <c r="G122" s="189">
        <v>15.955833333333336</v>
      </c>
    </row>
    <row r="123" spans="2:10" customFormat="1" ht="15" x14ac:dyDescent="0.25">
      <c r="B123" s="181">
        <v>16.3</v>
      </c>
      <c r="C123" s="382" t="s">
        <v>81</v>
      </c>
      <c r="D123" s="183"/>
      <c r="E123" s="189">
        <v>12</v>
      </c>
      <c r="F123" s="189">
        <v>8</v>
      </c>
      <c r="G123" s="189">
        <v>11</v>
      </c>
    </row>
    <row r="124" spans="2:10" customFormat="1" ht="15" x14ac:dyDescent="0.25">
      <c r="B124" s="181">
        <v>16.399999999999999</v>
      </c>
      <c r="C124" s="382" t="s">
        <v>382</v>
      </c>
      <c r="D124" s="183"/>
      <c r="E124" s="189">
        <v>12</v>
      </c>
      <c r="F124" s="189"/>
      <c r="G124" s="189"/>
    </row>
    <row r="125" spans="2:10" customFormat="1" ht="15" x14ac:dyDescent="0.25">
      <c r="B125" s="181" t="s">
        <v>82</v>
      </c>
      <c r="C125" s="382" t="s">
        <v>83</v>
      </c>
      <c r="D125" s="183" t="s">
        <v>216</v>
      </c>
      <c r="E125" s="189">
        <v>7</v>
      </c>
      <c r="F125" s="189">
        <v>2</v>
      </c>
      <c r="G125" s="189">
        <v>1</v>
      </c>
    </row>
    <row r="126" spans="2:10" customFormat="1" ht="15" x14ac:dyDescent="0.25">
      <c r="B126" s="181" t="s">
        <v>84</v>
      </c>
      <c r="C126" s="382" t="s">
        <v>85</v>
      </c>
      <c r="D126" s="183" t="s">
        <v>216</v>
      </c>
      <c r="E126" s="189">
        <v>5</v>
      </c>
      <c r="F126" s="189" t="s">
        <v>385</v>
      </c>
      <c r="G126" s="189">
        <v>4</v>
      </c>
    </row>
    <row r="127" spans="2:10" customFormat="1" ht="15" x14ac:dyDescent="0.25">
      <c r="B127" s="181" t="s">
        <v>86</v>
      </c>
      <c r="C127" s="382" t="s">
        <v>87</v>
      </c>
      <c r="D127" s="183" t="s">
        <v>216</v>
      </c>
      <c r="E127" s="189">
        <v>0</v>
      </c>
      <c r="F127" s="189">
        <v>5</v>
      </c>
      <c r="G127" s="189">
        <v>6</v>
      </c>
    </row>
    <row r="128" spans="2:10" ht="15.75" x14ac:dyDescent="0.25">
      <c r="B128" s="193" t="s">
        <v>386</v>
      </c>
    </row>
  </sheetData>
  <mergeCells count="59">
    <mergeCell ref="C15:C16"/>
    <mergeCell ref="C20:C22"/>
    <mergeCell ref="C23:C24"/>
    <mergeCell ref="C25:C26"/>
    <mergeCell ref="G92:G93"/>
    <mergeCell ref="C77:C79"/>
    <mergeCell ref="C80:C81"/>
    <mergeCell ref="H92:H93"/>
    <mergeCell ref="I92:I93"/>
    <mergeCell ref="J92:J93"/>
    <mergeCell ref="B92:B93"/>
    <mergeCell ref="E92:E93"/>
    <mergeCell ref="F92:F93"/>
    <mergeCell ref="H87:H88"/>
    <mergeCell ref="I87:I88"/>
    <mergeCell ref="J87:J88"/>
    <mergeCell ref="B87:B88"/>
    <mergeCell ref="E87:E88"/>
    <mergeCell ref="F87:F88"/>
    <mergeCell ref="G87:G88"/>
    <mergeCell ref="I80:I81"/>
    <mergeCell ref="J80:J81"/>
    <mergeCell ref="B77:B79"/>
    <mergeCell ref="E77:E79"/>
    <mergeCell ref="F77:F79"/>
    <mergeCell ref="G77:G79"/>
    <mergeCell ref="B80:B81"/>
    <mergeCell ref="E80:E81"/>
    <mergeCell ref="F80:F81"/>
    <mergeCell ref="G80:G81"/>
    <mergeCell ref="H80:H81"/>
    <mergeCell ref="B67:B68"/>
    <mergeCell ref="B62:B64"/>
    <mergeCell ref="F55:J55"/>
    <mergeCell ref="B57:B58"/>
    <mergeCell ref="H77:H79"/>
    <mergeCell ref="I77:I79"/>
    <mergeCell ref="J77:J79"/>
    <mergeCell ref="B42:B43"/>
    <mergeCell ref="E42:E43"/>
    <mergeCell ref="F42:F43"/>
    <mergeCell ref="G42:G43"/>
    <mergeCell ref="B65:B66"/>
    <mergeCell ref="B23:B24"/>
    <mergeCell ref="B25:B26"/>
    <mergeCell ref="B20:B22"/>
    <mergeCell ref="E119:G119"/>
    <mergeCell ref="B3:J3"/>
    <mergeCell ref="E100:J100"/>
    <mergeCell ref="E101:G101"/>
    <mergeCell ref="H101:J101"/>
    <mergeCell ref="E110:G110"/>
    <mergeCell ref="H110:J110"/>
    <mergeCell ref="F13:J13"/>
    <mergeCell ref="B15:B16"/>
    <mergeCell ref="B47:B48"/>
    <mergeCell ref="H42:H43"/>
    <mergeCell ref="I42:I43"/>
    <mergeCell ref="J42:J43"/>
  </mergeCells>
  <printOptions horizontalCentered="1"/>
  <pageMargins left="0.11811023622047245" right="0.11811023622047245" top="0.55118110236220474" bottom="0.35433070866141736" header="0.31496062992125984" footer="0.31496062992125984"/>
  <pageSetup paperSize="5" scale="80" fitToHeight="2" orientation="portrait" r:id="rId1"/>
  <headerFooter>
    <oddHeader>&amp;RPages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workbookViewId="0">
      <selection activeCell="K11" sqref="K11:P11"/>
    </sheetView>
  </sheetViews>
  <sheetFormatPr defaultRowHeight="15" x14ac:dyDescent="0.25"/>
  <cols>
    <col min="1" max="1" width="4.85546875" style="215" customWidth="1"/>
    <col min="2" max="2" width="10.140625" style="215" customWidth="1"/>
    <col min="3" max="3" width="7.42578125" style="215" bestFit="1" customWidth="1"/>
    <col min="4" max="4" width="5" style="215" customWidth="1"/>
    <col min="5" max="5" width="4.28515625" style="215" customWidth="1"/>
    <col min="6" max="6" width="8.140625" style="215" customWidth="1"/>
    <col min="7" max="9" width="4.28515625" style="215" customWidth="1"/>
    <col min="10" max="10" width="4" style="215" customWidth="1"/>
    <col min="11" max="11" width="4.28515625" style="215" customWidth="1"/>
    <col min="12" max="12" width="7.7109375" style="215" customWidth="1"/>
    <col min="13" max="15" width="4.28515625" style="215" customWidth="1"/>
    <col min="16" max="16" width="4.5703125" style="215" customWidth="1"/>
    <col min="17" max="17" width="4.28515625" style="215" customWidth="1"/>
    <col min="18" max="18" width="7.7109375" style="215" customWidth="1"/>
    <col min="19" max="21" width="4.28515625" style="215" customWidth="1"/>
    <col min="22" max="22" width="4.42578125" style="215" customWidth="1"/>
    <col min="23" max="23" width="4.28515625" style="215" customWidth="1"/>
    <col min="24" max="24" width="7.28515625" style="215" customWidth="1"/>
    <col min="25" max="25" width="4.28515625" style="215" customWidth="1"/>
    <col min="26" max="26" width="7.42578125" style="215" customWidth="1"/>
    <col min="27" max="27" width="4.28515625" style="215" customWidth="1"/>
    <col min="28" max="28" width="7.7109375" style="215" bestFit="1" customWidth="1"/>
    <col min="29" max="29" width="4.28515625" style="215" customWidth="1"/>
    <col min="30" max="30" width="7.28515625" style="215" customWidth="1"/>
    <col min="31" max="31" width="4.28515625" style="215" customWidth="1"/>
    <col min="32" max="32" width="7" style="215" customWidth="1"/>
    <col min="33" max="33" width="4.28515625" style="215" customWidth="1"/>
    <col min="34" max="34" width="8" style="215" customWidth="1"/>
    <col min="35" max="16384" width="9.140625" style="215"/>
  </cols>
  <sheetData>
    <row r="1" spans="1:34" ht="15.75" thickBot="1" x14ac:dyDescent="0.3"/>
    <row r="2" spans="1:34" x14ac:dyDescent="0.25">
      <c r="A2" s="508" t="s">
        <v>512</v>
      </c>
      <c r="B2" s="509"/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  <c r="U2" s="509"/>
      <c r="V2" s="509"/>
      <c r="W2" s="509"/>
      <c r="X2" s="509"/>
      <c r="Y2" s="509"/>
      <c r="Z2" s="509"/>
      <c r="AA2" s="509"/>
      <c r="AB2" s="509"/>
      <c r="AC2" s="509"/>
      <c r="AD2" s="509"/>
      <c r="AE2" s="509"/>
      <c r="AF2" s="509"/>
      <c r="AG2" s="509"/>
      <c r="AH2" s="510"/>
    </row>
    <row r="3" spans="1:34" x14ac:dyDescent="0.25">
      <c r="A3" s="528"/>
      <c r="B3" s="529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529"/>
      <c r="U3" s="529"/>
      <c r="V3" s="529"/>
      <c r="W3" s="529"/>
      <c r="X3" s="529"/>
      <c r="Y3" s="529"/>
      <c r="Z3" s="529"/>
      <c r="AA3" s="529"/>
      <c r="AB3" s="529"/>
      <c r="AC3" s="529"/>
      <c r="AD3" s="529"/>
      <c r="AE3" s="529"/>
      <c r="AF3" s="529"/>
      <c r="AG3" s="529"/>
      <c r="AH3" s="530"/>
    </row>
    <row r="4" spans="1:34" ht="30.6" customHeight="1" x14ac:dyDescent="0.25">
      <c r="A4" s="392" t="s">
        <v>117</v>
      </c>
      <c r="B4" s="223" t="s">
        <v>1</v>
      </c>
      <c r="C4" s="223" t="s">
        <v>2</v>
      </c>
      <c r="D4" s="223"/>
      <c r="E4" s="531" t="s">
        <v>3</v>
      </c>
      <c r="F4" s="532"/>
      <c r="G4" s="532"/>
      <c r="H4" s="532"/>
      <c r="I4" s="532"/>
      <c r="J4" s="533"/>
      <c r="K4" s="531" t="s">
        <v>4</v>
      </c>
      <c r="L4" s="532"/>
      <c r="M4" s="532"/>
      <c r="N4" s="532"/>
      <c r="O4" s="532"/>
      <c r="P4" s="533"/>
      <c r="Q4" s="531" t="s">
        <v>5</v>
      </c>
      <c r="R4" s="532"/>
      <c r="S4" s="532"/>
      <c r="T4" s="532"/>
      <c r="U4" s="532"/>
      <c r="V4" s="533"/>
      <c r="W4" s="531" t="s">
        <v>6</v>
      </c>
      <c r="X4" s="532"/>
      <c r="Y4" s="532"/>
      <c r="Z4" s="532"/>
      <c r="AA4" s="532"/>
      <c r="AB4" s="533"/>
      <c r="AC4" s="531" t="s">
        <v>0</v>
      </c>
      <c r="AD4" s="532"/>
      <c r="AE4" s="532"/>
      <c r="AF4" s="532"/>
      <c r="AG4" s="532"/>
      <c r="AH4" s="534"/>
    </row>
    <row r="5" spans="1:34" ht="30.6" customHeight="1" x14ac:dyDescent="0.25">
      <c r="A5" s="356">
        <v>17</v>
      </c>
      <c r="B5" s="217" t="s">
        <v>399</v>
      </c>
      <c r="C5" s="218" t="s">
        <v>218</v>
      </c>
      <c r="D5" s="218"/>
      <c r="E5" s="535" t="s">
        <v>400</v>
      </c>
      <c r="F5" s="537"/>
      <c r="G5" s="535" t="s">
        <v>401</v>
      </c>
      <c r="H5" s="537"/>
      <c r="I5" s="535" t="s">
        <v>402</v>
      </c>
      <c r="J5" s="537"/>
      <c r="K5" s="535" t="s">
        <v>400</v>
      </c>
      <c r="L5" s="537"/>
      <c r="M5" s="535" t="s">
        <v>401</v>
      </c>
      <c r="N5" s="537"/>
      <c r="O5" s="535" t="s">
        <v>402</v>
      </c>
      <c r="P5" s="537"/>
      <c r="Q5" s="535" t="s">
        <v>400</v>
      </c>
      <c r="R5" s="537"/>
      <c r="S5" s="535" t="s">
        <v>401</v>
      </c>
      <c r="T5" s="537"/>
      <c r="U5" s="535" t="s">
        <v>402</v>
      </c>
      <c r="V5" s="537"/>
      <c r="W5" s="535" t="s">
        <v>400</v>
      </c>
      <c r="X5" s="537"/>
      <c r="Y5" s="535" t="s">
        <v>401</v>
      </c>
      <c r="Z5" s="537"/>
      <c r="AA5" s="535" t="s">
        <v>402</v>
      </c>
      <c r="AB5" s="537"/>
      <c r="AC5" s="535" t="s">
        <v>400</v>
      </c>
      <c r="AD5" s="537"/>
      <c r="AE5" s="535" t="s">
        <v>401</v>
      </c>
      <c r="AF5" s="537"/>
      <c r="AG5" s="535" t="s">
        <v>402</v>
      </c>
      <c r="AH5" s="536"/>
    </row>
    <row r="6" spans="1:34" ht="30.6" customHeight="1" x14ac:dyDescent="0.25">
      <c r="A6" s="357"/>
      <c r="B6" s="224"/>
      <c r="C6" s="219"/>
      <c r="D6" s="219"/>
      <c r="E6" s="220" t="s">
        <v>217</v>
      </c>
      <c r="F6" s="220" t="s">
        <v>403</v>
      </c>
      <c r="G6" s="220" t="s">
        <v>217</v>
      </c>
      <c r="H6" s="220" t="s">
        <v>403</v>
      </c>
      <c r="I6" s="220" t="s">
        <v>217</v>
      </c>
      <c r="J6" s="220" t="s">
        <v>403</v>
      </c>
      <c r="K6" s="220" t="s">
        <v>217</v>
      </c>
      <c r="L6" s="220" t="s">
        <v>403</v>
      </c>
      <c r="M6" s="220" t="s">
        <v>217</v>
      </c>
      <c r="N6" s="220" t="s">
        <v>403</v>
      </c>
      <c r="O6" s="220" t="s">
        <v>217</v>
      </c>
      <c r="P6" s="220" t="s">
        <v>403</v>
      </c>
      <c r="Q6" s="220" t="s">
        <v>217</v>
      </c>
      <c r="R6" s="220" t="s">
        <v>403</v>
      </c>
      <c r="S6" s="220" t="s">
        <v>217</v>
      </c>
      <c r="T6" s="220" t="s">
        <v>403</v>
      </c>
      <c r="U6" s="220" t="s">
        <v>217</v>
      </c>
      <c r="V6" s="220" t="s">
        <v>403</v>
      </c>
      <c r="W6" s="220" t="s">
        <v>217</v>
      </c>
      <c r="X6" s="220" t="s">
        <v>403</v>
      </c>
      <c r="Y6" s="220" t="s">
        <v>217</v>
      </c>
      <c r="Z6" s="220" t="s">
        <v>403</v>
      </c>
      <c r="AA6" s="220" t="s">
        <v>217</v>
      </c>
      <c r="AB6" s="220" t="s">
        <v>403</v>
      </c>
      <c r="AC6" s="220" t="s">
        <v>217</v>
      </c>
      <c r="AD6" s="220" t="s">
        <v>403</v>
      </c>
      <c r="AE6" s="220" t="s">
        <v>217</v>
      </c>
      <c r="AF6" s="220" t="s">
        <v>403</v>
      </c>
      <c r="AG6" s="220" t="s">
        <v>217</v>
      </c>
      <c r="AH6" s="358" t="s">
        <v>403</v>
      </c>
    </row>
    <row r="7" spans="1:34" ht="30.6" customHeight="1" x14ac:dyDescent="0.25">
      <c r="A7" s="538">
        <v>17.100000000000001</v>
      </c>
      <c r="B7" s="540" t="s">
        <v>404</v>
      </c>
      <c r="C7" s="542" t="s">
        <v>218</v>
      </c>
      <c r="D7" s="226" t="s">
        <v>377</v>
      </c>
      <c r="E7" s="222">
        <v>150</v>
      </c>
      <c r="F7" s="222" t="s">
        <v>408</v>
      </c>
      <c r="G7" s="222" t="s">
        <v>405</v>
      </c>
      <c r="H7" s="222" t="s">
        <v>405</v>
      </c>
      <c r="I7" s="222" t="s">
        <v>405</v>
      </c>
      <c r="J7" s="222" t="s">
        <v>405</v>
      </c>
      <c r="K7" s="222">
        <v>150</v>
      </c>
      <c r="L7" s="222" t="s">
        <v>409</v>
      </c>
      <c r="M7" s="222" t="s">
        <v>405</v>
      </c>
      <c r="N7" s="222" t="s">
        <v>405</v>
      </c>
      <c r="O7" s="222" t="s">
        <v>405</v>
      </c>
      <c r="P7" s="222" t="s">
        <v>405</v>
      </c>
      <c r="Q7" s="222">
        <v>150</v>
      </c>
      <c r="R7" s="218" t="s">
        <v>410</v>
      </c>
      <c r="S7" s="222" t="s">
        <v>405</v>
      </c>
      <c r="T7" s="222" t="s">
        <v>405</v>
      </c>
      <c r="U7" s="222" t="s">
        <v>405</v>
      </c>
      <c r="V7" s="222" t="s">
        <v>405</v>
      </c>
      <c r="W7" s="222">
        <v>150</v>
      </c>
      <c r="X7" s="218" t="s">
        <v>411</v>
      </c>
      <c r="Y7" s="222" t="s">
        <v>405</v>
      </c>
      <c r="Z7" s="222" t="s">
        <v>412</v>
      </c>
      <c r="AA7" s="222" t="s">
        <v>405</v>
      </c>
      <c r="AB7" s="222" t="s">
        <v>413</v>
      </c>
      <c r="AC7" s="222">
        <v>150</v>
      </c>
      <c r="AD7" s="222" t="s">
        <v>414</v>
      </c>
      <c r="AE7" s="222" t="s">
        <v>405</v>
      </c>
      <c r="AF7" s="222" t="s">
        <v>415</v>
      </c>
      <c r="AG7" s="222" t="s">
        <v>405</v>
      </c>
      <c r="AH7" s="359" t="s">
        <v>416</v>
      </c>
    </row>
    <row r="8" spans="1:34" ht="30.6" customHeight="1" x14ac:dyDescent="0.25">
      <c r="A8" s="539"/>
      <c r="B8" s="541"/>
      <c r="C8" s="543"/>
      <c r="D8" s="227" t="s">
        <v>417</v>
      </c>
      <c r="E8" s="216">
        <v>75</v>
      </c>
      <c r="F8" s="216" t="s">
        <v>418</v>
      </c>
      <c r="G8" s="222" t="s">
        <v>405</v>
      </c>
      <c r="H8" s="222" t="s">
        <v>405</v>
      </c>
      <c r="I8" s="222" t="s">
        <v>405</v>
      </c>
      <c r="J8" s="222" t="s">
        <v>405</v>
      </c>
      <c r="K8" s="216">
        <v>75</v>
      </c>
      <c r="L8" s="216" t="s">
        <v>419</v>
      </c>
      <c r="M8" s="222" t="s">
        <v>405</v>
      </c>
      <c r="N8" s="222" t="s">
        <v>405</v>
      </c>
      <c r="O8" s="222" t="s">
        <v>405</v>
      </c>
      <c r="P8" s="222" t="s">
        <v>405</v>
      </c>
      <c r="Q8" s="216">
        <v>75</v>
      </c>
      <c r="R8" s="216" t="s">
        <v>420</v>
      </c>
      <c r="S8" s="222" t="s">
        <v>405</v>
      </c>
      <c r="T8" s="222" t="s">
        <v>405</v>
      </c>
      <c r="U8" s="222" t="s">
        <v>405</v>
      </c>
      <c r="V8" s="222" t="s">
        <v>405</v>
      </c>
      <c r="W8" s="216">
        <v>75</v>
      </c>
      <c r="X8" s="216" t="s">
        <v>421</v>
      </c>
      <c r="Y8" s="222" t="s">
        <v>405</v>
      </c>
      <c r="Z8" s="216" t="s">
        <v>422</v>
      </c>
      <c r="AA8" s="222" t="s">
        <v>405</v>
      </c>
      <c r="AB8" s="216" t="s">
        <v>423</v>
      </c>
      <c r="AC8" s="216">
        <v>75</v>
      </c>
      <c r="AD8" s="216" t="s">
        <v>424</v>
      </c>
      <c r="AE8" s="222" t="s">
        <v>405</v>
      </c>
      <c r="AF8" s="216" t="s">
        <v>425</v>
      </c>
      <c r="AG8" s="222" t="s">
        <v>405</v>
      </c>
      <c r="AH8" s="360" t="s">
        <v>426</v>
      </c>
    </row>
    <row r="9" spans="1:34" ht="30.6" customHeight="1" x14ac:dyDescent="0.25">
      <c r="A9" s="356">
        <v>19</v>
      </c>
      <c r="B9" s="217" t="s">
        <v>213</v>
      </c>
      <c r="C9" s="221" t="s">
        <v>190</v>
      </c>
      <c r="D9" s="332"/>
      <c r="E9" s="544"/>
      <c r="F9" s="532"/>
      <c r="G9" s="532"/>
      <c r="H9" s="532"/>
      <c r="I9" s="532"/>
      <c r="J9" s="533"/>
      <c r="K9" s="545"/>
      <c r="L9" s="532"/>
      <c r="M9" s="532"/>
      <c r="N9" s="532"/>
      <c r="O9" s="532"/>
      <c r="P9" s="533"/>
      <c r="Q9" s="545"/>
      <c r="R9" s="532"/>
      <c r="S9" s="532"/>
      <c r="T9" s="532"/>
      <c r="U9" s="532"/>
      <c r="V9" s="533"/>
      <c r="W9" s="545"/>
      <c r="X9" s="532"/>
      <c r="Y9" s="532"/>
      <c r="Z9" s="532"/>
      <c r="AA9" s="532"/>
      <c r="AB9" s="533"/>
      <c r="AC9" s="545"/>
      <c r="AD9" s="532"/>
      <c r="AE9" s="532"/>
      <c r="AF9" s="532"/>
      <c r="AG9" s="532"/>
      <c r="AH9" s="534"/>
    </row>
    <row r="10" spans="1:34" ht="30.6" customHeight="1" x14ac:dyDescent="0.25">
      <c r="A10" s="356">
        <v>19.100000000000001</v>
      </c>
      <c r="B10" s="217" t="s">
        <v>191</v>
      </c>
      <c r="C10" s="222" t="s">
        <v>285</v>
      </c>
      <c r="D10" s="333"/>
      <c r="E10" s="545">
        <v>1.05</v>
      </c>
      <c r="F10" s="532"/>
      <c r="G10" s="532"/>
      <c r="H10" s="532"/>
      <c r="I10" s="532"/>
      <c r="J10" s="533"/>
      <c r="K10" s="545">
        <v>2.39</v>
      </c>
      <c r="L10" s="532"/>
      <c r="M10" s="532"/>
      <c r="N10" s="532"/>
      <c r="O10" s="532"/>
      <c r="P10" s="533"/>
      <c r="Q10" s="545">
        <v>1.69</v>
      </c>
      <c r="R10" s="532"/>
      <c r="S10" s="532"/>
      <c r="T10" s="532"/>
      <c r="U10" s="532"/>
      <c r="V10" s="533"/>
      <c r="W10" s="545">
        <v>1.72</v>
      </c>
      <c r="X10" s="532"/>
      <c r="Y10" s="532"/>
      <c r="Z10" s="532"/>
      <c r="AA10" s="532"/>
      <c r="AB10" s="533"/>
      <c r="AC10" s="545">
        <v>2.83</v>
      </c>
      <c r="AD10" s="532"/>
      <c r="AE10" s="532"/>
      <c r="AF10" s="532"/>
      <c r="AG10" s="532"/>
      <c r="AH10" s="534"/>
    </row>
    <row r="11" spans="1:34" ht="30.6" customHeight="1" x14ac:dyDescent="0.25">
      <c r="A11" s="356">
        <v>19.2</v>
      </c>
      <c r="B11" s="217" t="s">
        <v>192</v>
      </c>
      <c r="C11" s="222" t="s">
        <v>285</v>
      </c>
      <c r="D11" s="333"/>
      <c r="E11" s="545">
        <v>0</v>
      </c>
      <c r="F11" s="532"/>
      <c r="G11" s="532"/>
      <c r="H11" s="532"/>
      <c r="I11" s="532"/>
      <c r="J11" s="533"/>
      <c r="K11" s="545">
        <v>0</v>
      </c>
      <c r="L11" s="532"/>
      <c r="M11" s="532"/>
      <c r="N11" s="532"/>
      <c r="O11" s="532"/>
      <c r="P11" s="533"/>
      <c r="Q11" s="545">
        <v>0</v>
      </c>
      <c r="R11" s="532"/>
      <c r="S11" s="532"/>
      <c r="T11" s="532"/>
      <c r="U11" s="532"/>
      <c r="V11" s="533"/>
      <c r="W11" s="545">
        <v>0</v>
      </c>
      <c r="X11" s="532"/>
      <c r="Y11" s="532"/>
      <c r="Z11" s="532"/>
      <c r="AA11" s="532"/>
      <c r="AB11" s="533"/>
      <c r="AC11" s="545">
        <v>0</v>
      </c>
      <c r="AD11" s="532"/>
      <c r="AE11" s="532"/>
      <c r="AF11" s="532"/>
      <c r="AG11" s="532"/>
      <c r="AH11" s="534"/>
    </row>
    <row r="12" spans="1:34" ht="30.6" customHeight="1" x14ac:dyDescent="0.25">
      <c r="A12" s="356">
        <v>19.3</v>
      </c>
      <c r="B12" s="225" t="s">
        <v>193</v>
      </c>
      <c r="C12" s="222" t="s">
        <v>285</v>
      </c>
      <c r="D12" s="333"/>
      <c r="E12" s="545">
        <v>0</v>
      </c>
      <c r="F12" s="532"/>
      <c r="G12" s="532"/>
      <c r="H12" s="532"/>
      <c r="I12" s="532"/>
      <c r="J12" s="533"/>
      <c r="K12" s="545">
        <v>0</v>
      </c>
      <c r="L12" s="532"/>
      <c r="M12" s="532"/>
      <c r="N12" s="532"/>
      <c r="O12" s="532"/>
      <c r="P12" s="533"/>
      <c r="Q12" s="545">
        <v>6.95</v>
      </c>
      <c r="R12" s="532"/>
      <c r="S12" s="532"/>
      <c r="T12" s="532"/>
      <c r="U12" s="532"/>
      <c r="V12" s="533"/>
      <c r="W12" s="545">
        <v>7.2999999999999995E-2</v>
      </c>
      <c r="X12" s="532"/>
      <c r="Y12" s="532"/>
      <c r="Z12" s="532"/>
      <c r="AA12" s="532"/>
      <c r="AB12" s="533"/>
      <c r="AC12" s="545">
        <v>0</v>
      </c>
      <c r="AD12" s="532"/>
      <c r="AE12" s="532"/>
      <c r="AF12" s="532"/>
      <c r="AG12" s="532"/>
      <c r="AH12" s="534"/>
    </row>
    <row r="13" spans="1:34" ht="36.75" customHeight="1" x14ac:dyDescent="0.25">
      <c r="A13" s="356">
        <v>19.399999999999999</v>
      </c>
      <c r="B13" s="217" t="s">
        <v>194</v>
      </c>
      <c r="C13" s="222" t="s">
        <v>285</v>
      </c>
      <c r="D13" s="333"/>
      <c r="E13" s="545">
        <v>67.13</v>
      </c>
      <c r="F13" s="532"/>
      <c r="G13" s="532"/>
      <c r="H13" s="532"/>
      <c r="I13" s="532"/>
      <c r="J13" s="533"/>
      <c r="K13" s="545">
        <v>104.12</v>
      </c>
      <c r="L13" s="532"/>
      <c r="M13" s="532"/>
      <c r="N13" s="532"/>
      <c r="O13" s="532"/>
      <c r="P13" s="533"/>
      <c r="Q13" s="545">
        <v>77.45</v>
      </c>
      <c r="R13" s="532"/>
      <c r="S13" s="532"/>
      <c r="T13" s="532"/>
      <c r="U13" s="532"/>
      <c r="V13" s="533"/>
      <c r="W13" s="545">
        <v>88.58</v>
      </c>
      <c r="X13" s="532"/>
      <c r="Y13" s="532"/>
      <c r="Z13" s="532"/>
      <c r="AA13" s="532"/>
      <c r="AB13" s="533"/>
      <c r="AC13" s="545">
        <v>95.01</v>
      </c>
      <c r="AD13" s="532"/>
      <c r="AE13" s="532"/>
      <c r="AF13" s="532"/>
      <c r="AG13" s="532"/>
      <c r="AH13" s="534"/>
    </row>
    <row r="14" spans="1:34" ht="30.6" customHeight="1" thickBot="1" x14ac:dyDescent="0.3">
      <c r="A14" s="361">
        <v>19.5</v>
      </c>
      <c r="B14" s="362" t="s">
        <v>406</v>
      </c>
      <c r="C14" s="363" t="s">
        <v>407</v>
      </c>
      <c r="D14" s="364"/>
      <c r="E14" s="546">
        <v>0</v>
      </c>
      <c r="F14" s="547"/>
      <c r="G14" s="547"/>
      <c r="H14" s="547"/>
      <c r="I14" s="547"/>
      <c r="J14" s="548"/>
      <c r="K14" s="549">
        <v>0</v>
      </c>
      <c r="L14" s="550"/>
      <c r="M14" s="550"/>
      <c r="N14" s="550"/>
      <c r="O14" s="550"/>
      <c r="P14" s="551"/>
      <c r="Q14" s="549">
        <v>0</v>
      </c>
      <c r="R14" s="550"/>
      <c r="S14" s="550"/>
      <c r="T14" s="550"/>
      <c r="U14" s="550"/>
      <c r="V14" s="551"/>
      <c r="W14" s="549">
        <v>0</v>
      </c>
      <c r="X14" s="550"/>
      <c r="Y14" s="550"/>
      <c r="Z14" s="550"/>
      <c r="AA14" s="550"/>
      <c r="AB14" s="551"/>
      <c r="AC14" s="549">
        <v>0</v>
      </c>
      <c r="AD14" s="550"/>
      <c r="AE14" s="550"/>
      <c r="AF14" s="550"/>
      <c r="AG14" s="550"/>
      <c r="AH14" s="552"/>
    </row>
  </sheetData>
  <mergeCells count="55">
    <mergeCell ref="E13:J13"/>
    <mergeCell ref="K13:P13"/>
    <mergeCell ref="Q13:V13"/>
    <mergeCell ref="W13:AB13"/>
    <mergeCell ref="AC13:AH13"/>
    <mergeCell ref="E14:J14"/>
    <mergeCell ref="K14:P14"/>
    <mergeCell ref="Q14:V14"/>
    <mergeCell ref="W14:AB14"/>
    <mergeCell ref="AC14:AH14"/>
    <mergeCell ref="E11:J11"/>
    <mergeCell ref="K11:P11"/>
    <mergeCell ref="Q11:V11"/>
    <mergeCell ref="W11:AB11"/>
    <mergeCell ref="AC11:AH11"/>
    <mergeCell ref="E12:J12"/>
    <mergeCell ref="K12:P12"/>
    <mergeCell ref="Q12:V12"/>
    <mergeCell ref="W12:AB12"/>
    <mergeCell ref="AC12:AH12"/>
    <mergeCell ref="W9:AB9"/>
    <mergeCell ref="AC9:AH9"/>
    <mergeCell ref="E10:J10"/>
    <mergeCell ref="K10:P10"/>
    <mergeCell ref="Q10:V10"/>
    <mergeCell ref="W10:AB10"/>
    <mergeCell ref="AC10:AH10"/>
    <mergeCell ref="Q9:V9"/>
    <mergeCell ref="A7:A8"/>
    <mergeCell ref="B7:B8"/>
    <mergeCell ref="C7:C8"/>
    <mergeCell ref="E9:J9"/>
    <mergeCell ref="K9:P9"/>
    <mergeCell ref="AG5:AH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2:AH2"/>
    <mergeCell ref="A3:AH3"/>
    <mergeCell ref="E4:J4"/>
    <mergeCell ref="K4:P4"/>
    <mergeCell ref="Q4:V4"/>
    <mergeCell ref="W4:AB4"/>
    <mergeCell ref="AC4:AH4"/>
  </mergeCells>
  <printOptions horizontalCentered="1"/>
  <pageMargins left="0.11811023622047245" right="0.11811023622047245" top="0.74803149606299213" bottom="0.74803149606299213" header="0.31496062992125984" footer="0.31496062992125984"/>
  <pageSetup paperSize="5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1"/>
  <sheetViews>
    <sheetView showGridLines="0" view="pageBreakPreview" zoomScale="106" zoomScaleSheetLayoutView="106" workbookViewId="0">
      <selection activeCell="D8" sqref="D8"/>
    </sheetView>
  </sheetViews>
  <sheetFormatPr defaultRowHeight="14.25" x14ac:dyDescent="0.2"/>
  <cols>
    <col min="1" max="1" width="9.140625" style="36"/>
    <col min="2" max="2" width="7.28515625" style="35" customWidth="1"/>
    <col min="3" max="3" width="42.5703125" style="36" customWidth="1"/>
    <col min="4" max="4" width="13.28515625" style="84" customWidth="1"/>
    <col min="5" max="9" width="9.7109375" style="36" customWidth="1"/>
    <col min="10" max="16384" width="9.140625" style="36"/>
  </cols>
  <sheetData>
    <row r="2" spans="2:9" ht="15" thickBot="1" x14ac:dyDescent="0.25"/>
    <row r="3" spans="2:9" x14ac:dyDescent="0.2">
      <c r="B3" s="508" t="s">
        <v>189</v>
      </c>
      <c r="C3" s="509"/>
      <c r="D3" s="509"/>
      <c r="E3" s="509"/>
      <c r="F3" s="509"/>
      <c r="G3" s="509"/>
      <c r="H3" s="509"/>
      <c r="I3" s="510"/>
    </row>
    <row r="4" spans="2:9" ht="17.25" thickBot="1" x14ac:dyDescent="0.25">
      <c r="B4" s="63"/>
      <c r="C4" s="55"/>
      <c r="D4" s="85"/>
      <c r="E4" s="55"/>
      <c r="F4" s="55"/>
      <c r="G4" s="55"/>
      <c r="H4" s="55"/>
      <c r="I4" s="56"/>
    </row>
    <row r="5" spans="2:9" ht="32.25" thickBot="1" x14ac:dyDescent="0.25">
      <c r="B5" s="77" t="s">
        <v>117</v>
      </c>
      <c r="C5" s="68" t="s">
        <v>39</v>
      </c>
      <c r="D5" s="72" t="s">
        <v>187</v>
      </c>
      <c r="E5" s="64" t="s">
        <v>3</v>
      </c>
      <c r="F5" s="64" t="s">
        <v>4</v>
      </c>
      <c r="G5" s="64" t="s">
        <v>5</v>
      </c>
      <c r="H5" s="64" t="s">
        <v>6</v>
      </c>
      <c r="I5" s="64" t="s">
        <v>0</v>
      </c>
    </row>
    <row r="6" spans="2:9" s="74" customFormat="1" ht="15.75" x14ac:dyDescent="0.25">
      <c r="B6" s="99">
        <v>20</v>
      </c>
      <c r="C6" s="93" t="s">
        <v>195</v>
      </c>
      <c r="D6" s="94" t="s">
        <v>196</v>
      </c>
      <c r="E6" s="95"/>
      <c r="F6" s="95"/>
      <c r="G6" s="95"/>
      <c r="H6" s="95"/>
      <c r="I6" s="73"/>
    </row>
    <row r="7" spans="2:9" s="74" customFormat="1" ht="15.75" x14ac:dyDescent="0.25">
      <c r="B7" s="98">
        <v>21</v>
      </c>
      <c r="C7" s="90" t="s">
        <v>197</v>
      </c>
      <c r="D7" s="89" t="s">
        <v>198</v>
      </c>
      <c r="E7" s="92"/>
      <c r="F7" s="92"/>
      <c r="G7" s="92"/>
      <c r="H7" s="92"/>
      <c r="I7" s="75"/>
    </row>
    <row r="8" spans="2:9" s="74" customFormat="1" ht="15" customHeight="1" x14ac:dyDescent="0.25">
      <c r="B8" s="98">
        <v>22</v>
      </c>
      <c r="C8" s="90" t="s">
        <v>214</v>
      </c>
      <c r="D8" s="96"/>
      <c r="E8" s="91"/>
      <c r="F8" s="91"/>
      <c r="G8" s="91"/>
      <c r="H8" s="91"/>
      <c r="I8" s="75"/>
    </row>
    <row r="9" spans="2:9" s="74" customFormat="1" ht="15.75" x14ac:dyDescent="0.25">
      <c r="B9" s="99">
        <v>22.1</v>
      </c>
      <c r="C9" s="93" t="s">
        <v>199</v>
      </c>
      <c r="D9" s="97"/>
      <c r="E9" s="95">
        <v>315</v>
      </c>
      <c r="F9" s="95">
        <v>316</v>
      </c>
      <c r="G9" s="95">
        <v>312</v>
      </c>
      <c r="H9" s="95">
        <v>311</v>
      </c>
      <c r="I9" s="73"/>
    </row>
    <row r="10" spans="2:9" s="74" customFormat="1" ht="15.75" x14ac:dyDescent="0.25">
      <c r="B10" s="99">
        <v>22.2</v>
      </c>
      <c r="C10" s="93" t="s">
        <v>200</v>
      </c>
      <c r="D10" s="97"/>
      <c r="E10" s="95">
        <f>742+534</f>
        <v>1276</v>
      </c>
      <c r="F10" s="95">
        <f>704+488</f>
        <v>1192</v>
      </c>
      <c r="G10" s="95">
        <f>670+502</f>
        <v>1172</v>
      </c>
      <c r="H10" s="95">
        <f>592+485</f>
        <v>1077</v>
      </c>
      <c r="I10" s="73"/>
    </row>
    <row r="11" spans="2:9" s="74" customFormat="1" ht="15.75" x14ac:dyDescent="0.25">
      <c r="B11" s="99">
        <v>22.3</v>
      </c>
      <c r="C11" s="93" t="s">
        <v>201</v>
      </c>
      <c r="D11" s="97"/>
      <c r="E11" s="95"/>
      <c r="F11" s="95"/>
      <c r="G11" s="95"/>
      <c r="H11" s="95"/>
      <c r="I11" s="73"/>
    </row>
    <row r="12" spans="2:9" s="74" customFormat="1" ht="16.5" thickBot="1" x14ac:dyDescent="0.3">
      <c r="B12" s="100">
        <v>23</v>
      </c>
      <c r="C12" s="78" t="s">
        <v>202</v>
      </c>
      <c r="D12" s="83" t="s">
        <v>203</v>
      </c>
      <c r="E12" s="105">
        <f>(E9+E10)/890</f>
        <v>1.7876404494382023</v>
      </c>
      <c r="F12" s="105">
        <f t="shared" ref="F12:H12" si="0">(F9+F10)/890</f>
        <v>1.6943820224719102</v>
      </c>
      <c r="G12" s="105">
        <f t="shared" si="0"/>
        <v>1.6674157303370787</v>
      </c>
      <c r="H12" s="105">
        <f t="shared" si="0"/>
        <v>1.5595505617977528</v>
      </c>
      <c r="I12" s="105">
        <f t="shared" ref="I12" si="1">(I9+I10)/630</f>
        <v>0</v>
      </c>
    </row>
    <row r="13" spans="2:9" s="74" customFormat="1" ht="15" customHeight="1" x14ac:dyDescent="0.25">
      <c r="B13" s="559" t="s">
        <v>204</v>
      </c>
      <c r="C13" s="560"/>
      <c r="D13" s="560"/>
      <c r="E13" s="560"/>
      <c r="F13" s="560"/>
      <c r="G13" s="560"/>
      <c r="H13" s="560"/>
      <c r="I13" s="561"/>
    </row>
    <row r="14" spans="2:9" s="74" customFormat="1" ht="15.75" x14ac:dyDescent="0.25">
      <c r="B14" s="81" t="s">
        <v>205</v>
      </c>
      <c r="C14" s="79"/>
      <c r="D14" s="88"/>
      <c r="E14" s="79"/>
      <c r="F14" s="79"/>
      <c r="G14" s="79"/>
      <c r="H14" s="79"/>
      <c r="I14" s="80"/>
    </row>
    <row r="15" spans="2:9" s="74" customFormat="1" ht="59.25" customHeight="1" x14ac:dyDescent="0.25">
      <c r="B15" s="562" t="s">
        <v>206</v>
      </c>
      <c r="C15" s="563"/>
      <c r="D15" s="563"/>
      <c r="E15" s="563"/>
      <c r="F15" s="563"/>
      <c r="G15" s="563"/>
      <c r="H15" s="563"/>
      <c r="I15" s="564"/>
    </row>
    <row r="16" spans="2:9" s="82" customFormat="1" ht="29.25" customHeight="1" x14ac:dyDescent="0.25">
      <c r="B16" s="553" t="s">
        <v>207</v>
      </c>
      <c r="C16" s="554"/>
      <c r="D16" s="554"/>
      <c r="E16" s="554"/>
      <c r="F16" s="554"/>
      <c r="G16" s="554"/>
      <c r="H16" s="554"/>
      <c r="I16" s="555"/>
    </row>
    <row r="17" spans="2:9" s="82" customFormat="1" ht="29.25" customHeight="1" x14ac:dyDescent="0.25">
      <c r="B17" s="553" t="s">
        <v>208</v>
      </c>
      <c r="C17" s="554"/>
      <c r="D17" s="554"/>
      <c r="E17" s="554"/>
      <c r="F17" s="554"/>
      <c r="G17" s="554"/>
      <c r="H17" s="554"/>
      <c r="I17" s="555"/>
    </row>
    <row r="18" spans="2:9" s="82" customFormat="1" ht="29.25" customHeight="1" x14ac:dyDescent="0.25">
      <c r="B18" s="553" t="s">
        <v>209</v>
      </c>
      <c r="C18" s="554"/>
      <c r="D18" s="554"/>
      <c r="E18" s="554"/>
      <c r="F18" s="554"/>
      <c r="G18" s="554"/>
      <c r="H18" s="554"/>
      <c r="I18" s="555"/>
    </row>
    <row r="19" spans="2:9" s="82" customFormat="1" ht="29.25" customHeight="1" x14ac:dyDescent="0.25">
      <c r="B19" s="553" t="s">
        <v>210</v>
      </c>
      <c r="C19" s="554"/>
      <c r="D19" s="554"/>
      <c r="E19" s="554"/>
      <c r="F19" s="554"/>
      <c r="G19" s="554"/>
      <c r="H19" s="554"/>
      <c r="I19" s="555"/>
    </row>
    <row r="20" spans="2:9" s="82" customFormat="1" ht="29.25" customHeight="1" x14ac:dyDescent="0.25">
      <c r="B20" s="553" t="s">
        <v>211</v>
      </c>
      <c r="C20" s="554"/>
      <c r="D20" s="554"/>
      <c r="E20" s="554"/>
      <c r="F20" s="554"/>
      <c r="G20" s="554"/>
      <c r="H20" s="554"/>
      <c r="I20" s="555"/>
    </row>
    <row r="21" spans="2:9" s="82" customFormat="1" ht="29.25" customHeight="1" thickBot="1" x14ac:dyDescent="0.3">
      <c r="B21" s="556" t="s">
        <v>212</v>
      </c>
      <c r="C21" s="557"/>
      <c r="D21" s="557"/>
      <c r="E21" s="557"/>
      <c r="F21" s="557"/>
      <c r="G21" s="557"/>
      <c r="H21" s="557"/>
      <c r="I21" s="558"/>
    </row>
  </sheetData>
  <mergeCells count="9">
    <mergeCell ref="B19:I19"/>
    <mergeCell ref="B20:I20"/>
    <mergeCell ref="B21:I21"/>
    <mergeCell ref="B3:I3"/>
    <mergeCell ref="B13:I13"/>
    <mergeCell ref="B15:I15"/>
    <mergeCell ref="B16:I16"/>
    <mergeCell ref="B17:I17"/>
    <mergeCell ref="B18:I18"/>
  </mergeCells>
  <printOptions horizontalCentered="1"/>
  <pageMargins left="0.51181102362204722" right="0.51181102362204722" top="0.74803149606299213" bottom="0.74803149606299213" header="0.31496062992125984" footer="0.31496062992125984"/>
  <pageSetup paperSize="5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view="pageBreakPreview" topLeftCell="A34" zoomScale="118" zoomScaleSheetLayoutView="118" workbookViewId="0">
      <selection activeCell="G46" sqref="G46"/>
    </sheetView>
  </sheetViews>
  <sheetFormatPr defaultRowHeight="15" x14ac:dyDescent="0.25"/>
  <cols>
    <col min="2" max="2" width="12.5703125" customWidth="1"/>
    <col min="3" max="7" width="8.5703125" style="191" bestFit="1" customWidth="1"/>
    <col min="8" max="8" width="30.140625" style="191" customWidth="1"/>
  </cols>
  <sheetData>
    <row r="1" spans="2:8" ht="15.75" thickBot="1" x14ac:dyDescent="0.3"/>
    <row r="2" spans="2:8" x14ac:dyDescent="0.25">
      <c r="B2" s="200"/>
      <c r="C2" s="201"/>
      <c r="D2" s="201"/>
      <c r="E2" s="201"/>
      <c r="F2" s="571" t="s">
        <v>398</v>
      </c>
      <c r="G2" s="571"/>
      <c r="H2" s="572"/>
    </row>
    <row r="3" spans="2:8" x14ac:dyDescent="0.25">
      <c r="B3" s="202"/>
      <c r="C3" s="203"/>
      <c r="D3" s="203"/>
      <c r="E3" s="203"/>
      <c r="F3" s="203"/>
      <c r="G3" s="203"/>
      <c r="H3" s="204"/>
    </row>
    <row r="4" spans="2:8" ht="24.75" customHeight="1" x14ac:dyDescent="0.25">
      <c r="B4" s="573" t="s">
        <v>232</v>
      </c>
      <c r="C4" s="574"/>
      <c r="D4" s="574"/>
      <c r="E4" s="574"/>
      <c r="F4" s="574"/>
      <c r="G4" s="574"/>
      <c r="H4" s="575"/>
    </row>
    <row r="5" spans="2:8" ht="17.25" customHeight="1" x14ac:dyDescent="0.25">
      <c r="B5" s="576" t="s">
        <v>397</v>
      </c>
      <c r="C5" s="577"/>
      <c r="D5" s="577"/>
      <c r="E5" s="577"/>
      <c r="F5" s="577"/>
      <c r="G5" s="577"/>
      <c r="H5" s="578"/>
    </row>
    <row r="6" spans="2:8" ht="15" customHeight="1" x14ac:dyDescent="0.25">
      <c r="B6" s="576" t="s">
        <v>396</v>
      </c>
      <c r="C6" s="577"/>
      <c r="D6" s="577"/>
      <c r="E6" s="577"/>
      <c r="F6" s="577"/>
      <c r="G6" s="577"/>
      <c r="H6" s="578"/>
    </row>
    <row r="7" spans="2:8" ht="15.75" customHeight="1" x14ac:dyDescent="0.25">
      <c r="B7" s="576" t="s">
        <v>395</v>
      </c>
      <c r="C7" s="577"/>
      <c r="D7" s="577"/>
      <c r="E7" s="577"/>
      <c r="F7" s="577"/>
      <c r="G7" s="577"/>
      <c r="H7" s="578"/>
    </row>
    <row r="8" spans="2:8" ht="14.25" customHeight="1" x14ac:dyDescent="0.25">
      <c r="B8" s="576" t="s">
        <v>394</v>
      </c>
      <c r="C8" s="577"/>
      <c r="D8" s="577"/>
      <c r="E8" s="577"/>
      <c r="F8" s="577"/>
      <c r="G8" s="577"/>
      <c r="H8" s="578"/>
    </row>
    <row r="9" spans="2:8" ht="17.25" customHeight="1" x14ac:dyDescent="0.25">
      <c r="B9" s="568" t="s">
        <v>393</v>
      </c>
      <c r="C9" s="569"/>
      <c r="D9" s="569"/>
      <c r="E9" s="569"/>
      <c r="F9" s="569"/>
      <c r="G9" s="569"/>
      <c r="H9" s="570"/>
    </row>
    <row r="10" spans="2:8" ht="30" x14ac:dyDescent="0.25">
      <c r="B10" s="205" t="s">
        <v>219</v>
      </c>
      <c r="C10" s="197" t="s">
        <v>3</v>
      </c>
      <c r="D10" s="197" t="s">
        <v>4</v>
      </c>
      <c r="E10" s="197" t="s">
        <v>5</v>
      </c>
      <c r="F10" s="197" t="s">
        <v>6</v>
      </c>
      <c r="G10" s="197" t="s">
        <v>0</v>
      </c>
      <c r="H10" s="206" t="s">
        <v>392</v>
      </c>
    </row>
    <row r="11" spans="2:8" x14ac:dyDescent="0.25">
      <c r="B11" s="207" t="s">
        <v>220</v>
      </c>
      <c r="C11" s="199" t="s">
        <v>387</v>
      </c>
      <c r="D11" s="195">
        <v>84.231298645392897</v>
      </c>
      <c r="E11" s="195">
        <v>65.22766810377432</v>
      </c>
      <c r="F11" s="195">
        <v>59.682082912171417</v>
      </c>
      <c r="G11" s="195">
        <v>94.303527102199695</v>
      </c>
      <c r="H11" s="579" t="s">
        <v>391</v>
      </c>
    </row>
    <row r="12" spans="2:8" x14ac:dyDescent="0.25">
      <c r="B12" s="207" t="s">
        <v>222</v>
      </c>
      <c r="C12" s="199" t="s">
        <v>387</v>
      </c>
      <c r="D12" s="195">
        <v>84.201282152069652</v>
      </c>
      <c r="E12" s="195">
        <v>79.620149096312417</v>
      </c>
      <c r="F12" s="195">
        <v>85.526092520097649</v>
      </c>
      <c r="G12" s="195">
        <v>88.426744774874933</v>
      </c>
      <c r="H12" s="580"/>
    </row>
    <row r="13" spans="2:8" x14ac:dyDescent="0.25">
      <c r="B13" s="207" t="s">
        <v>224</v>
      </c>
      <c r="C13" s="199" t="s">
        <v>387</v>
      </c>
      <c r="D13" s="195">
        <v>58.045843834836433</v>
      </c>
      <c r="E13" s="195">
        <v>73.074387510228163</v>
      </c>
      <c r="F13" s="195">
        <v>81.104097475778886</v>
      </c>
      <c r="G13" s="195">
        <v>83.537983648602975</v>
      </c>
      <c r="H13" s="580"/>
    </row>
    <row r="14" spans="2:8" x14ac:dyDescent="0.25">
      <c r="B14" s="207" t="s">
        <v>226</v>
      </c>
      <c r="C14" s="199" t="s">
        <v>387</v>
      </c>
      <c r="D14" s="195">
        <v>77.685618758310611</v>
      </c>
      <c r="E14" s="195">
        <v>64.515297244386744</v>
      </c>
      <c r="F14" s="195">
        <v>83.026985860271452</v>
      </c>
      <c r="G14" s="195">
        <v>72.761059950611624</v>
      </c>
      <c r="H14" s="580"/>
    </row>
    <row r="15" spans="2:8" x14ac:dyDescent="0.25">
      <c r="B15" s="207" t="s">
        <v>228</v>
      </c>
      <c r="C15" s="199" t="s">
        <v>387</v>
      </c>
      <c r="D15" s="195">
        <v>80.985319284892014</v>
      </c>
      <c r="E15" s="195">
        <v>69.665145493007302</v>
      </c>
      <c r="F15" s="195">
        <v>86.174637523481024</v>
      </c>
      <c r="G15" s="195">
        <v>63.130412027785546</v>
      </c>
      <c r="H15" s="580"/>
    </row>
    <row r="16" spans="2:8" x14ac:dyDescent="0.25">
      <c r="B16" s="207" t="s">
        <v>230</v>
      </c>
      <c r="C16" s="199" t="s">
        <v>387</v>
      </c>
      <c r="D16" s="195">
        <v>90.553160171356467</v>
      </c>
      <c r="E16" s="195">
        <v>61.574303277843583</v>
      </c>
      <c r="F16" s="195">
        <v>79.712844923021692</v>
      </c>
      <c r="G16" s="195">
        <v>85.428184156059942</v>
      </c>
      <c r="H16" s="580"/>
    </row>
    <row r="17" spans="2:8" x14ac:dyDescent="0.25">
      <c r="B17" s="207" t="s">
        <v>221</v>
      </c>
      <c r="C17" s="199" t="s">
        <v>387</v>
      </c>
      <c r="D17" s="195">
        <v>71.612496716005396</v>
      </c>
      <c r="E17" s="195">
        <v>65.690655096164733</v>
      </c>
      <c r="F17" s="195">
        <v>71.50360463591953</v>
      </c>
      <c r="G17" s="195">
        <v>90.629942899425913</v>
      </c>
      <c r="H17" s="580"/>
    </row>
    <row r="18" spans="2:8" x14ac:dyDescent="0.25">
      <c r="B18" s="207" t="s">
        <v>223</v>
      </c>
      <c r="C18" s="199" t="s">
        <v>387</v>
      </c>
      <c r="D18" s="195">
        <v>69.456811917209819</v>
      </c>
      <c r="E18" s="195">
        <v>70.708918662458245</v>
      </c>
      <c r="F18" s="195">
        <v>61.617278984535268</v>
      </c>
      <c r="G18" s="195">
        <v>93.157150126176333</v>
      </c>
      <c r="H18" s="580"/>
    </row>
    <row r="19" spans="2:8" x14ac:dyDescent="0.25">
      <c r="B19" s="207" t="s">
        <v>225</v>
      </c>
      <c r="C19" s="199" t="s">
        <v>387</v>
      </c>
      <c r="D19" s="195">
        <v>66.233422967064456</v>
      </c>
      <c r="E19" s="195">
        <v>76.332133229792134</v>
      </c>
      <c r="F19" s="195">
        <v>63.161604072965552</v>
      </c>
      <c r="G19" s="195">
        <v>90.444454204088544</v>
      </c>
      <c r="H19" s="580"/>
    </row>
    <row r="20" spans="2:8" x14ac:dyDescent="0.25">
      <c r="B20" s="207" t="s">
        <v>227</v>
      </c>
      <c r="C20" s="199" t="s">
        <v>387</v>
      </c>
      <c r="D20" s="195">
        <v>76.213448553665273</v>
      </c>
      <c r="E20" s="195">
        <v>76.232027559460917</v>
      </c>
      <c r="F20" s="195">
        <v>64.332345502056967</v>
      </c>
      <c r="G20" s="195">
        <v>91.6</v>
      </c>
      <c r="H20" s="580"/>
    </row>
    <row r="21" spans="2:8" x14ac:dyDescent="0.25">
      <c r="B21" s="207" t="s">
        <v>229</v>
      </c>
      <c r="C21" s="199" t="s">
        <v>387</v>
      </c>
      <c r="D21" s="195">
        <v>69.423134575957889</v>
      </c>
      <c r="E21" s="195">
        <v>48.209211511202454</v>
      </c>
      <c r="F21" s="195">
        <v>65.697926069454709</v>
      </c>
      <c r="G21" s="195">
        <v>80.97797298571605</v>
      </c>
      <c r="H21" s="580"/>
    </row>
    <row r="22" spans="2:8" x14ac:dyDescent="0.25">
      <c r="B22" s="207" t="s">
        <v>231</v>
      </c>
      <c r="C22" s="199" t="s">
        <v>387</v>
      </c>
      <c r="D22" s="195">
        <v>56.342174417565865</v>
      </c>
      <c r="E22" s="195">
        <v>62.785053703551938</v>
      </c>
      <c r="F22" s="195">
        <v>90.575460793844783</v>
      </c>
      <c r="G22" s="195">
        <v>75.266488198260816</v>
      </c>
      <c r="H22" s="581"/>
    </row>
    <row r="23" spans="2:8" x14ac:dyDescent="0.25">
      <c r="B23" s="207" t="s">
        <v>233</v>
      </c>
      <c r="C23" s="199" t="s">
        <v>387</v>
      </c>
      <c r="D23" s="195">
        <v>73.764240694595756</v>
      </c>
      <c r="E23" s="195">
        <v>67.965672748070574</v>
      </c>
      <c r="F23" s="195">
        <v>74.431835090292751</v>
      </c>
      <c r="G23" s="195">
        <v>83.413282276780663</v>
      </c>
      <c r="H23" s="208"/>
    </row>
    <row r="24" spans="2:8" x14ac:dyDescent="0.25">
      <c r="B24" s="103"/>
      <c r="C24" s="209"/>
      <c r="D24" s="209"/>
      <c r="E24" s="209"/>
      <c r="F24" s="209"/>
      <c r="G24" s="209"/>
      <c r="H24" s="210"/>
    </row>
    <row r="25" spans="2:8" x14ac:dyDescent="0.25">
      <c r="B25" s="103"/>
      <c r="C25" s="209"/>
      <c r="D25" s="209"/>
      <c r="E25" s="209"/>
      <c r="F25" s="209"/>
      <c r="G25" s="209"/>
      <c r="H25" s="210"/>
    </row>
    <row r="26" spans="2:8" ht="15" customHeight="1" x14ac:dyDescent="0.25">
      <c r="B26" s="568" t="s">
        <v>390</v>
      </c>
      <c r="C26" s="569"/>
      <c r="D26" s="569"/>
      <c r="E26" s="569"/>
      <c r="F26" s="569"/>
      <c r="G26" s="569"/>
      <c r="H26" s="570"/>
    </row>
    <row r="27" spans="2:8" ht="30" x14ac:dyDescent="0.25">
      <c r="B27" s="205" t="s">
        <v>219</v>
      </c>
      <c r="C27" s="197" t="s">
        <v>3</v>
      </c>
      <c r="D27" s="197" t="s">
        <v>4</v>
      </c>
      <c r="E27" s="197" t="s">
        <v>5</v>
      </c>
      <c r="F27" s="197" t="s">
        <v>6</v>
      </c>
      <c r="G27" s="197" t="s">
        <v>0</v>
      </c>
      <c r="H27" s="206" t="s">
        <v>389</v>
      </c>
    </row>
    <row r="28" spans="2:8" x14ac:dyDescent="0.25">
      <c r="B28" s="207" t="s">
        <v>220</v>
      </c>
      <c r="C28" s="198" t="s">
        <v>387</v>
      </c>
      <c r="D28" s="195">
        <v>72.143330764370575</v>
      </c>
      <c r="E28" s="196">
        <v>59.919738570181039</v>
      </c>
      <c r="F28" s="195">
        <v>55.520315476067701</v>
      </c>
      <c r="G28" s="195">
        <v>84.971696199572307</v>
      </c>
      <c r="H28" s="565" t="s">
        <v>388</v>
      </c>
    </row>
    <row r="29" spans="2:8" x14ac:dyDescent="0.25">
      <c r="B29" s="207" t="s">
        <v>222</v>
      </c>
      <c r="C29" s="198" t="s">
        <v>387</v>
      </c>
      <c r="D29" s="195">
        <v>71.080422420796097</v>
      </c>
      <c r="E29" s="196">
        <v>69.001961023085769</v>
      </c>
      <c r="F29" s="195">
        <v>69.174390648841126</v>
      </c>
      <c r="G29" s="195">
        <v>82.065023186918722</v>
      </c>
      <c r="H29" s="566"/>
    </row>
    <row r="30" spans="2:8" x14ac:dyDescent="0.25">
      <c r="B30" s="207" t="s">
        <v>224</v>
      </c>
      <c r="C30" s="198" t="s">
        <v>387</v>
      </c>
      <c r="D30" s="195">
        <v>50.033630846993958</v>
      </c>
      <c r="E30" s="196">
        <v>68.263472024533925</v>
      </c>
      <c r="F30" s="195">
        <v>73.273837764988187</v>
      </c>
      <c r="G30" s="195">
        <v>77.98380331566166</v>
      </c>
      <c r="H30" s="566"/>
    </row>
    <row r="31" spans="2:8" x14ac:dyDescent="0.25">
      <c r="B31" s="207" t="s">
        <v>226</v>
      </c>
      <c r="C31" s="198" t="s">
        <v>387</v>
      </c>
      <c r="D31" s="195">
        <v>62.247233213664913</v>
      </c>
      <c r="E31" s="196">
        <v>63.739280749700384</v>
      </c>
      <c r="F31" s="195">
        <v>70.932582262156899</v>
      </c>
      <c r="G31" s="195">
        <v>66.004239123708132</v>
      </c>
      <c r="H31" s="566"/>
    </row>
    <row r="32" spans="2:8" x14ac:dyDescent="0.25">
      <c r="B32" s="207" t="s">
        <v>228</v>
      </c>
      <c r="C32" s="198" t="s">
        <v>387</v>
      </c>
      <c r="D32" s="195">
        <v>65.400455828510843</v>
      </c>
      <c r="E32" s="196">
        <v>68.31868887606835</v>
      </c>
      <c r="F32" s="195">
        <v>73.145553894197917</v>
      </c>
      <c r="G32" s="195">
        <v>48.738527149888824</v>
      </c>
      <c r="H32" s="566"/>
    </row>
    <row r="33" spans="2:9" x14ac:dyDescent="0.25">
      <c r="B33" s="207" t="s">
        <v>230</v>
      </c>
      <c r="C33" s="198" t="s">
        <v>387</v>
      </c>
      <c r="D33" s="195">
        <v>68.912035590549067</v>
      </c>
      <c r="E33" s="196">
        <v>61.432483445758251</v>
      </c>
      <c r="F33" s="195">
        <v>74.246335031733295</v>
      </c>
      <c r="G33" s="195">
        <v>72.788599060722959</v>
      </c>
      <c r="H33" s="566"/>
    </row>
    <row r="34" spans="2:9" x14ac:dyDescent="0.25">
      <c r="B34" s="207" t="s">
        <v>221</v>
      </c>
      <c r="C34" s="198" t="s">
        <v>387</v>
      </c>
      <c r="D34" s="195">
        <v>52.66779615918805</v>
      </c>
      <c r="E34" s="196">
        <v>64.238769366517261</v>
      </c>
      <c r="F34" s="195">
        <v>65.815007382949062</v>
      </c>
      <c r="G34" s="195">
        <v>75.839506862915442</v>
      </c>
      <c r="H34" s="566"/>
    </row>
    <row r="35" spans="2:9" x14ac:dyDescent="0.25">
      <c r="B35" s="207" t="s">
        <v>223</v>
      </c>
      <c r="C35" s="198" t="s">
        <v>387</v>
      </c>
      <c r="D35" s="195">
        <v>64.694597193581785</v>
      </c>
      <c r="E35" s="196">
        <v>68.459999931238983</v>
      </c>
      <c r="F35" s="195">
        <v>54.297871499198877</v>
      </c>
      <c r="G35" s="195">
        <v>73.947224113153339</v>
      </c>
      <c r="H35" s="566"/>
    </row>
    <row r="36" spans="2:9" x14ac:dyDescent="0.25">
      <c r="B36" s="207" t="s">
        <v>225</v>
      </c>
      <c r="C36" s="198" t="s">
        <v>387</v>
      </c>
      <c r="D36" s="195">
        <v>63.199255650318165</v>
      </c>
      <c r="E36" s="196">
        <v>72.642946072863282</v>
      </c>
      <c r="F36" s="195">
        <v>50.159511960111367</v>
      </c>
      <c r="G36" s="195">
        <v>73.076515500866122</v>
      </c>
      <c r="H36" s="566"/>
    </row>
    <row r="37" spans="2:9" x14ac:dyDescent="0.25">
      <c r="B37" s="207" t="s">
        <v>227</v>
      </c>
      <c r="C37" s="198" t="s">
        <v>387</v>
      </c>
      <c r="D37" s="195">
        <v>68.338581005308811</v>
      </c>
      <c r="E37" s="196">
        <v>68.389515613323837</v>
      </c>
      <c r="F37" s="195">
        <v>52.242100843299703</v>
      </c>
      <c r="G37" s="195">
        <v>77.8</v>
      </c>
      <c r="H37" s="566"/>
    </row>
    <row r="38" spans="2:9" x14ac:dyDescent="0.25">
      <c r="B38" s="207" t="s">
        <v>229</v>
      </c>
      <c r="C38" s="198" t="s">
        <v>387</v>
      </c>
      <c r="D38" s="195">
        <v>63.47386873889706</v>
      </c>
      <c r="E38" s="196">
        <v>44.651145314862205</v>
      </c>
      <c r="F38" s="195">
        <v>54.314995095434526</v>
      </c>
      <c r="G38" s="195">
        <v>72.802842437798063</v>
      </c>
      <c r="H38" s="566"/>
    </row>
    <row r="39" spans="2:9" x14ac:dyDescent="0.25">
      <c r="B39" s="207" t="s">
        <v>231</v>
      </c>
      <c r="C39" s="198" t="s">
        <v>387</v>
      </c>
      <c r="D39" s="195">
        <v>52.976919986104882</v>
      </c>
      <c r="E39" s="196">
        <v>56.238508850555753</v>
      </c>
      <c r="F39" s="195">
        <v>77.560683915950904</v>
      </c>
      <c r="G39" s="195">
        <v>66.910679956640621</v>
      </c>
      <c r="H39" s="567"/>
    </row>
    <row r="40" spans="2:9" x14ac:dyDescent="0.25">
      <c r="B40" s="207" t="s">
        <v>233</v>
      </c>
      <c r="C40" s="198" t="s">
        <v>387</v>
      </c>
      <c r="D40" s="195">
        <v>62.915086982834588</v>
      </c>
      <c r="E40" s="196">
        <v>63.923733356391949</v>
      </c>
      <c r="F40" s="195">
        <v>64.276531172294966</v>
      </c>
      <c r="G40" s="195">
        <v>72.103915400072523</v>
      </c>
      <c r="H40" s="208"/>
    </row>
    <row r="41" spans="2:9" x14ac:dyDescent="0.25">
      <c r="B41" s="103"/>
      <c r="C41" s="209"/>
      <c r="D41" s="194"/>
      <c r="E41" s="209"/>
      <c r="F41" s="209"/>
      <c r="G41" s="209"/>
      <c r="H41" s="210"/>
    </row>
    <row r="42" spans="2:9" ht="16.5" thickBot="1" x14ac:dyDescent="0.3">
      <c r="B42" s="211" t="s">
        <v>386</v>
      </c>
      <c r="C42" s="212"/>
      <c r="D42" s="213"/>
      <c r="E42" s="213"/>
      <c r="F42" s="213"/>
      <c r="G42" s="213"/>
      <c r="H42" s="214"/>
      <c r="I42" s="191"/>
    </row>
  </sheetData>
  <mergeCells count="10">
    <mergeCell ref="H28:H39"/>
    <mergeCell ref="B9:H9"/>
    <mergeCell ref="B26:H26"/>
    <mergeCell ref="F2:H2"/>
    <mergeCell ref="B4:H4"/>
    <mergeCell ref="B5:H5"/>
    <mergeCell ref="B6:H6"/>
    <mergeCell ref="B7:H7"/>
    <mergeCell ref="B8:H8"/>
    <mergeCell ref="H11:H22"/>
  </mergeCells>
  <printOptions horizontalCentered="1"/>
  <pageMargins left="3.937007874015748E-2" right="3.937007874015748E-2" top="0.55118110236220474" bottom="0.15748031496062992" header="0" footer="0"/>
  <pageSetup paperSize="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105"/>
  <sheetViews>
    <sheetView topLeftCell="A64" workbookViewId="0">
      <selection activeCell="E82" sqref="E82"/>
    </sheetView>
  </sheetViews>
  <sheetFormatPr defaultRowHeight="14.25" x14ac:dyDescent="0.2"/>
  <cols>
    <col min="1" max="1" width="1.28515625" style="36" customWidth="1"/>
    <col min="2" max="2" width="4.42578125" style="35" customWidth="1"/>
    <col min="3" max="3" width="46.140625" style="36" customWidth="1"/>
    <col min="4" max="8" width="14" style="36" customWidth="1"/>
    <col min="9" max="9" width="4" style="36" customWidth="1"/>
    <col min="10" max="16384" width="9.140625" style="36"/>
  </cols>
  <sheetData>
    <row r="3" spans="2:9" ht="14.25" customHeight="1" x14ac:dyDescent="0.2">
      <c r="B3" s="234"/>
      <c r="C3" s="235"/>
      <c r="D3" s="235"/>
      <c r="E3" s="235"/>
      <c r="F3" s="235"/>
      <c r="G3" s="235"/>
      <c r="H3" s="236" t="s">
        <v>124</v>
      </c>
    </row>
    <row r="4" spans="2:9" ht="14.25" customHeight="1" x14ac:dyDescent="0.2">
      <c r="B4" s="237" t="s">
        <v>125</v>
      </c>
      <c r="C4" s="148"/>
      <c r="D4" s="148"/>
      <c r="E4" s="148"/>
      <c r="F4" s="148"/>
      <c r="G4" s="148"/>
      <c r="H4" s="238"/>
    </row>
    <row r="5" spans="2:9" ht="14.25" customHeight="1" x14ac:dyDescent="0.2">
      <c r="B5" s="239" t="s">
        <v>126</v>
      </c>
      <c r="C5" s="151"/>
      <c r="D5" s="152"/>
      <c r="E5" s="152"/>
      <c r="F5" s="152"/>
      <c r="G5" s="152"/>
      <c r="H5" s="240"/>
    </row>
    <row r="6" spans="2:9" ht="14.25" customHeight="1" x14ac:dyDescent="0.2">
      <c r="B6" s="241"/>
      <c r="C6" s="585" t="s">
        <v>320</v>
      </c>
      <c r="D6" s="585"/>
      <c r="E6" s="585"/>
      <c r="F6" s="585"/>
      <c r="G6" s="585"/>
      <c r="H6" s="586"/>
    </row>
    <row r="7" spans="2:9" ht="15" customHeight="1" x14ac:dyDescent="0.2">
      <c r="B7" s="241"/>
      <c r="C7" s="228" t="s">
        <v>184</v>
      </c>
      <c r="D7" s="104" t="s">
        <v>359</v>
      </c>
      <c r="E7" s="228"/>
      <c r="F7" s="228"/>
      <c r="G7" s="228"/>
      <c r="H7" s="242"/>
    </row>
    <row r="8" spans="2:9" ht="15" customHeight="1" x14ac:dyDescent="0.2">
      <c r="B8" s="241"/>
      <c r="C8" s="231"/>
      <c r="D8" s="585" t="s">
        <v>358</v>
      </c>
      <c r="E8" s="585"/>
      <c r="F8" s="231"/>
      <c r="G8" s="104" t="s">
        <v>128</v>
      </c>
      <c r="H8" s="242"/>
    </row>
    <row r="9" spans="2:9" s="52" customFormat="1" ht="25.5" customHeight="1" x14ac:dyDescent="0.2">
      <c r="B9" s="154" t="s">
        <v>88</v>
      </c>
      <c r="C9" s="154" t="s">
        <v>129</v>
      </c>
      <c r="D9" s="154" t="s">
        <v>3</v>
      </c>
      <c r="E9" s="154" t="s">
        <v>4</v>
      </c>
      <c r="F9" s="154" t="s">
        <v>5</v>
      </c>
      <c r="G9" s="154" t="s">
        <v>6</v>
      </c>
      <c r="H9" s="154" t="s">
        <v>0</v>
      </c>
    </row>
    <row r="10" spans="2:9" s="49" customFormat="1" x14ac:dyDescent="0.2">
      <c r="B10" s="154">
        <v>1</v>
      </c>
      <c r="C10" s="154">
        <v>2</v>
      </c>
      <c r="D10" s="154">
        <v>3</v>
      </c>
      <c r="E10" s="154">
        <v>4</v>
      </c>
      <c r="F10" s="154">
        <v>5</v>
      </c>
      <c r="G10" s="154">
        <v>6</v>
      </c>
      <c r="H10" s="154">
        <v>7</v>
      </c>
    </row>
    <row r="11" spans="2:9" ht="21" customHeight="1" x14ac:dyDescent="0.2">
      <c r="B11" s="243" t="s">
        <v>130</v>
      </c>
      <c r="C11" s="155" t="s">
        <v>131</v>
      </c>
      <c r="D11" s="155"/>
      <c r="E11" s="155"/>
      <c r="F11" s="155"/>
      <c r="G11" s="155"/>
      <c r="H11" s="155"/>
    </row>
    <row r="12" spans="2:9" ht="21" customHeight="1" x14ac:dyDescent="0.2">
      <c r="B12" s="243">
        <v>1</v>
      </c>
      <c r="C12" s="155" t="s">
        <v>132</v>
      </c>
      <c r="D12" s="156">
        <v>4918.3884105999996</v>
      </c>
      <c r="E12" s="156">
        <v>4343.6386456999999</v>
      </c>
      <c r="F12" s="156">
        <v>4589.6688286999997</v>
      </c>
      <c r="G12" s="156">
        <v>2804.6542348000003</v>
      </c>
      <c r="H12" s="156">
        <v>3245.6973052999997</v>
      </c>
      <c r="I12" s="157"/>
    </row>
    <row r="13" spans="2:9" ht="21" customHeight="1" x14ac:dyDescent="0.2">
      <c r="B13" s="243">
        <v>2</v>
      </c>
      <c r="C13" s="155" t="s">
        <v>133</v>
      </c>
      <c r="D13" s="156">
        <v>7839.0027799999998</v>
      </c>
      <c r="E13" s="156">
        <v>7359.3948497000001</v>
      </c>
      <c r="F13" s="156">
        <v>7223.7634986000003</v>
      </c>
      <c r="G13" s="156">
        <v>8180.2364177999998</v>
      </c>
      <c r="H13" s="156">
        <v>8717.4409419000003</v>
      </c>
      <c r="I13" s="157"/>
    </row>
    <row r="14" spans="2:9" ht="21" customHeight="1" x14ac:dyDescent="0.2">
      <c r="B14" s="243">
        <v>3</v>
      </c>
      <c r="C14" s="155" t="s">
        <v>134</v>
      </c>
      <c r="D14" s="156">
        <v>116.00191</v>
      </c>
      <c r="E14" s="156">
        <v>111.89324000000001</v>
      </c>
      <c r="F14" s="156">
        <v>111.29212</v>
      </c>
      <c r="G14" s="156">
        <v>28.492650000000001</v>
      </c>
      <c r="H14" s="156">
        <v>100.43016</v>
      </c>
      <c r="I14" s="157"/>
    </row>
    <row r="15" spans="2:9" ht="21" customHeight="1" x14ac:dyDescent="0.2">
      <c r="B15" s="243">
        <v>4</v>
      </c>
      <c r="C15" s="155" t="s">
        <v>135</v>
      </c>
      <c r="D15" s="156">
        <v>1689.1064100000001</v>
      </c>
      <c r="E15" s="156">
        <v>2182.7019500000001</v>
      </c>
      <c r="F15" s="156">
        <v>2434.91437</v>
      </c>
      <c r="G15" s="156">
        <v>2396.87381</v>
      </c>
      <c r="H15" s="156">
        <v>2754.6920042000002</v>
      </c>
      <c r="I15" s="157"/>
    </row>
    <row r="16" spans="2:9" ht="33" customHeight="1" x14ac:dyDescent="0.2">
      <c r="B16" s="243">
        <v>4.0999999999999996</v>
      </c>
      <c r="C16" s="155" t="s">
        <v>321</v>
      </c>
      <c r="D16" s="156"/>
      <c r="E16" s="156"/>
      <c r="F16" s="156"/>
      <c r="G16" s="156"/>
      <c r="H16" s="156"/>
      <c r="I16" s="157"/>
    </row>
    <row r="17" spans="2:9" ht="21" customHeight="1" x14ac:dyDescent="0.2">
      <c r="B17" s="243">
        <v>5</v>
      </c>
      <c r="C17" s="155" t="s">
        <v>138</v>
      </c>
      <c r="D17" s="156">
        <v>669.64652000000001</v>
      </c>
      <c r="E17" s="156">
        <v>0</v>
      </c>
      <c r="F17" s="156">
        <v>0</v>
      </c>
      <c r="G17" s="156">
        <v>1233.6941099999999</v>
      </c>
      <c r="H17" s="156">
        <v>622.44168000000002</v>
      </c>
      <c r="I17" s="157"/>
    </row>
    <row r="18" spans="2:9" ht="21" customHeight="1" x14ac:dyDescent="0.2">
      <c r="B18" s="243">
        <v>6</v>
      </c>
      <c r="C18" s="155" t="s">
        <v>139</v>
      </c>
      <c r="D18" s="156"/>
      <c r="E18" s="156"/>
      <c r="F18" s="156">
        <v>0</v>
      </c>
      <c r="G18" s="156"/>
      <c r="H18" s="156"/>
      <c r="I18" s="157"/>
    </row>
    <row r="19" spans="2:9" ht="21" customHeight="1" x14ac:dyDescent="0.2">
      <c r="B19" s="243">
        <v>6.1</v>
      </c>
      <c r="C19" s="155" t="s">
        <v>140</v>
      </c>
      <c r="D19" s="156">
        <v>0</v>
      </c>
      <c r="E19" s="156">
        <v>0</v>
      </c>
      <c r="F19" s="156">
        <v>0</v>
      </c>
      <c r="G19" s="156">
        <v>0</v>
      </c>
      <c r="H19" s="156">
        <v>0</v>
      </c>
      <c r="I19" s="157"/>
    </row>
    <row r="20" spans="2:9" ht="21" customHeight="1" x14ac:dyDescent="0.2">
      <c r="B20" s="243">
        <v>6.2</v>
      </c>
      <c r="C20" s="155" t="s">
        <v>141</v>
      </c>
      <c r="D20" s="156">
        <v>0</v>
      </c>
      <c r="E20" s="156">
        <v>0</v>
      </c>
      <c r="F20" s="156">
        <v>31.380669999999999</v>
      </c>
      <c r="G20" s="156">
        <v>0</v>
      </c>
      <c r="H20" s="156">
        <v>0</v>
      </c>
      <c r="I20" s="157"/>
    </row>
    <row r="21" spans="2:9" ht="21" customHeight="1" x14ac:dyDescent="0.2">
      <c r="B21" s="243">
        <v>6.3</v>
      </c>
      <c r="C21" s="155" t="s">
        <v>142</v>
      </c>
      <c r="D21" s="156">
        <v>94.127700000000004</v>
      </c>
      <c r="E21" s="156">
        <v>139.59807499999999</v>
      </c>
      <c r="F21" s="156">
        <v>152.49183239999999</v>
      </c>
      <c r="G21" s="156">
        <v>168.58591480000001</v>
      </c>
      <c r="H21" s="156">
        <v>200.71352579999999</v>
      </c>
      <c r="I21" s="157"/>
    </row>
    <row r="22" spans="2:9" ht="21" customHeight="1" x14ac:dyDescent="0.2">
      <c r="B22" s="243">
        <v>6.4</v>
      </c>
      <c r="C22" s="155" t="s">
        <v>143</v>
      </c>
      <c r="D22" s="156">
        <v>16.756180000000001</v>
      </c>
      <c r="E22" s="156">
        <v>18.94866</v>
      </c>
      <c r="F22" s="156">
        <v>20.96547</v>
      </c>
      <c r="G22" s="156">
        <v>19.600639999999999</v>
      </c>
      <c r="H22" s="156">
        <v>20.834430000000001</v>
      </c>
      <c r="I22" s="157"/>
    </row>
    <row r="23" spans="2:9" ht="21" customHeight="1" x14ac:dyDescent="0.2">
      <c r="B23" s="243">
        <v>6.5</v>
      </c>
      <c r="C23" s="155" t="s">
        <v>144</v>
      </c>
      <c r="D23" s="156">
        <v>41.662269999999999</v>
      </c>
      <c r="E23" s="156">
        <v>61.254159999999999</v>
      </c>
      <c r="F23" s="156">
        <v>47.589280000000002</v>
      </c>
      <c r="G23" s="156">
        <v>0</v>
      </c>
      <c r="H23" s="156">
        <v>21.632539999999999</v>
      </c>
      <c r="I23" s="157"/>
    </row>
    <row r="24" spans="2:9" ht="21" customHeight="1" x14ac:dyDescent="0.2">
      <c r="B24" s="243">
        <v>6.6</v>
      </c>
      <c r="C24" s="155" t="s">
        <v>145</v>
      </c>
      <c r="D24" s="156">
        <v>0</v>
      </c>
      <c r="E24" s="156">
        <v>0</v>
      </c>
      <c r="F24" s="156">
        <v>0</v>
      </c>
      <c r="G24" s="156">
        <v>0</v>
      </c>
      <c r="H24" s="156">
        <v>0</v>
      </c>
      <c r="I24" s="157"/>
    </row>
    <row r="25" spans="2:9" ht="21" customHeight="1" x14ac:dyDescent="0.2">
      <c r="B25" s="243">
        <v>6.7</v>
      </c>
      <c r="C25" s="155" t="s">
        <v>146</v>
      </c>
      <c r="D25" s="156">
        <v>0</v>
      </c>
      <c r="E25" s="156">
        <v>0</v>
      </c>
      <c r="F25" s="156">
        <v>0</v>
      </c>
      <c r="G25" s="156">
        <v>0</v>
      </c>
      <c r="H25" s="156">
        <v>0</v>
      </c>
      <c r="I25" s="157"/>
    </row>
    <row r="26" spans="2:9" ht="21" customHeight="1" x14ac:dyDescent="0.2">
      <c r="B26" s="243">
        <v>6.8</v>
      </c>
      <c r="C26" s="155" t="s">
        <v>147</v>
      </c>
      <c r="D26" s="156">
        <v>1.5821799999999999</v>
      </c>
      <c r="E26" s="156">
        <v>1.1685700000000001</v>
      </c>
      <c r="F26" s="156">
        <v>2.7818000000000001</v>
      </c>
      <c r="G26" s="156">
        <v>5.0827799999999996</v>
      </c>
      <c r="H26" s="156">
        <v>5.2385799999999998</v>
      </c>
      <c r="I26" s="157"/>
    </row>
    <row r="27" spans="2:9" ht="21" customHeight="1" x14ac:dyDescent="0.2">
      <c r="B27" s="243">
        <v>6.9</v>
      </c>
      <c r="C27" s="155" t="s">
        <v>148</v>
      </c>
      <c r="D27" s="156"/>
      <c r="E27" s="156">
        <v>0</v>
      </c>
      <c r="F27" s="156">
        <v>0</v>
      </c>
      <c r="G27" s="156">
        <v>0</v>
      </c>
      <c r="H27" s="156">
        <v>0</v>
      </c>
      <c r="I27" s="157"/>
    </row>
    <row r="28" spans="2:9" ht="21" customHeight="1" x14ac:dyDescent="0.2">
      <c r="B28" s="243"/>
      <c r="C28" s="155" t="s">
        <v>149</v>
      </c>
      <c r="D28" s="158">
        <f>SUM(D19:D27)</f>
        <v>154.12833000000001</v>
      </c>
      <c r="E28" s="158">
        <f>SUM(E19:E27)</f>
        <v>220.96946499999996</v>
      </c>
      <c r="F28" s="158">
        <f>SUM(F19:F27)</f>
        <v>255.20905240000002</v>
      </c>
      <c r="G28" s="158">
        <f>SUM(G19:G27)</f>
        <v>193.26933480000002</v>
      </c>
      <c r="H28" s="158">
        <f>SUM(H19:H27)</f>
        <v>248.4190758</v>
      </c>
      <c r="I28" s="157"/>
    </row>
    <row r="29" spans="2:9" ht="21" customHeight="1" x14ac:dyDescent="0.2">
      <c r="B29" s="243">
        <v>7</v>
      </c>
      <c r="C29" s="155" t="s">
        <v>150</v>
      </c>
      <c r="D29" s="156"/>
      <c r="E29" s="156"/>
      <c r="F29" s="156"/>
      <c r="G29" s="156"/>
      <c r="H29" s="156"/>
      <c r="I29" s="157"/>
    </row>
    <row r="30" spans="2:9" ht="21" customHeight="1" x14ac:dyDescent="0.2">
      <c r="B30" s="243">
        <v>7.1</v>
      </c>
      <c r="C30" s="159" t="s">
        <v>151</v>
      </c>
      <c r="D30" s="156">
        <v>8938.9431259000012</v>
      </c>
      <c r="E30" s="156">
        <v>9480.0444934000006</v>
      </c>
      <c r="F30" s="156">
        <v>10125.04457</v>
      </c>
      <c r="G30" s="156">
        <v>10103.013139999999</v>
      </c>
      <c r="H30" s="156">
        <v>13218.27663</v>
      </c>
      <c r="I30" s="157"/>
    </row>
    <row r="31" spans="2:9" ht="21" customHeight="1" x14ac:dyDescent="0.2">
      <c r="B31" s="243"/>
      <c r="C31" s="159" t="s">
        <v>322</v>
      </c>
      <c r="D31" s="156">
        <v>2733.4843453254348</v>
      </c>
      <c r="E31" s="156">
        <v>5609.6570524723975</v>
      </c>
      <c r="F31" s="156">
        <v>2017.2158783377492</v>
      </c>
      <c r="G31" s="156">
        <v>5218.1459142389485</v>
      </c>
      <c r="H31" s="156">
        <v>6300.6521932662199</v>
      </c>
      <c r="I31" s="157"/>
    </row>
    <row r="32" spans="2:9" ht="21" customHeight="1" x14ac:dyDescent="0.2">
      <c r="B32" s="243">
        <v>7.2</v>
      </c>
      <c r="C32" s="155" t="s">
        <v>152</v>
      </c>
      <c r="D32" s="156">
        <v>503.856086</v>
      </c>
      <c r="E32" s="156">
        <v>542.64445999999998</v>
      </c>
      <c r="F32" s="156">
        <v>490.57655999999997</v>
      </c>
      <c r="G32" s="156">
        <v>601.966498</v>
      </c>
      <c r="H32" s="156">
        <v>572.08839</v>
      </c>
      <c r="I32" s="157"/>
    </row>
    <row r="33" spans="2:9" ht="21" customHeight="1" x14ac:dyDescent="0.2">
      <c r="B33" s="243">
        <v>7.3</v>
      </c>
      <c r="C33" s="155" t="s">
        <v>153</v>
      </c>
      <c r="D33" s="156">
        <v>2.4950000000000001</v>
      </c>
      <c r="E33" s="156">
        <v>0</v>
      </c>
      <c r="F33" s="156">
        <v>0</v>
      </c>
      <c r="G33" s="156">
        <v>0</v>
      </c>
      <c r="H33" s="156">
        <v>0</v>
      </c>
      <c r="I33" s="157"/>
    </row>
    <row r="34" spans="2:9" ht="21" customHeight="1" x14ac:dyDescent="0.2">
      <c r="B34" s="243">
        <v>7.4</v>
      </c>
      <c r="C34" s="155" t="s">
        <v>154</v>
      </c>
      <c r="D34" s="156">
        <v>0</v>
      </c>
      <c r="E34" s="156">
        <v>0</v>
      </c>
      <c r="F34" s="156">
        <v>0</v>
      </c>
      <c r="G34" s="156">
        <v>0</v>
      </c>
      <c r="H34" s="156">
        <v>0</v>
      </c>
      <c r="I34" s="157"/>
    </row>
    <row r="35" spans="2:9" ht="21" customHeight="1" x14ac:dyDescent="0.2">
      <c r="B35" s="243">
        <v>7.5</v>
      </c>
      <c r="C35" s="155" t="s">
        <v>155</v>
      </c>
      <c r="D35" s="156">
        <v>158.78569999999999</v>
      </c>
      <c r="E35" s="156">
        <v>240.97971999999999</v>
      </c>
      <c r="F35" s="156">
        <v>226.59827000000001</v>
      </c>
      <c r="G35" s="156">
        <v>253.63499999999999</v>
      </c>
      <c r="H35" s="156">
        <v>238.12</v>
      </c>
      <c r="I35" s="157"/>
    </row>
    <row r="36" spans="2:9" ht="21" customHeight="1" x14ac:dyDescent="0.2">
      <c r="B36" s="243">
        <v>7.6</v>
      </c>
      <c r="C36" s="155" t="s">
        <v>156</v>
      </c>
      <c r="D36" s="156">
        <v>0</v>
      </c>
      <c r="E36" s="156">
        <v>0</v>
      </c>
      <c r="F36" s="156">
        <v>0</v>
      </c>
      <c r="G36" s="156">
        <v>0</v>
      </c>
      <c r="H36" s="156">
        <v>0</v>
      </c>
      <c r="I36" s="157"/>
    </row>
    <row r="37" spans="2:9" ht="21" customHeight="1" x14ac:dyDescent="0.2">
      <c r="B37" s="243"/>
      <c r="C37" s="155" t="s">
        <v>157</v>
      </c>
      <c r="D37" s="156">
        <f>SUM(D30:D36)</f>
        <v>12337.564257225436</v>
      </c>
      <c r="E37" s="156">
        <f t="shared" ref="E37:H37" si="0">SUM(E30:E36)</f>
        <v>15873.325725872397</v>
      </c>
      <c r="F37" s="156">
        <f t="shared" si="0"/>
        <v>12859.435278337749</v>
      </c>
      <c r="G37" s="156">
        <f t="shared" si="0"/>
        <v>16176.760552238948</v>
      </c>
      <c r="H37" s="156">
        <f t="shared" si="0"/>
        <v>20329.137213266222</v>
      </c>
      <c r="I37" s="157"/>
    </row>
    <row r="38" spans="2:9" ht="21" customHeight="1" x14ac:dyDescent="0.2">
      <c r="B38" s="243">
        <v>8</v>
      </c>
      <c r="C38" s="155" t="s">
        <v>158</v>
      </c>
      <c r="D38" s="156">
        <v>0</v>
      </c>
      <c r="E38" s="156">
        <v>0</v>
      </c>
      <c r="F38" s="156">
        <v>0</v>
      </c>
      <c r="G38" s="156">
        <v>0</v>
      </c>
      <c r="H38" s="156">
        <v>0</v>
      </c>
      <c r="I38" s="157"/>
    </row>
    <row r="39" spans="2:9" ht="21" customHeight="1" x14ac:dyDescent="0.2">
      <c r="B39" s="243">
        <v>9</v>
      </c>
      <c r="C39" s="155" t="s">
        <v>159</v>
      </c>
      <c r="D39" s="156">
        <v>0</v>
      </c>
      <c r="E39" s="156">
        <v>0</v>
      </c>
      <c r="F39" s="156">
        <v>0</v>
      </c>
      <c r="G39" s="156">
        <v>0</v>
      </c>
      <c r="H39" s="156">
        <v>2150</v>
      </c>
      <c r="I39" s="157"/>
    </row>
    <row r="40" spans="2:9" ht="21" customHeight="1" x14ac:dyDescent="0.2">
      <c r="B40" s="243">
        <v>10</v>
      </c>
      <c r="C40" s="155" t="s">
        <v>160</v>
      </c>
      <c r="D40" s="156">
        <v>0</v>
      </c>
      <c r="E40" s="156">
        <v>0</v>
      </c>
      <c r="F40" s="156">
        <v>0</v>
      </c>
      <c r="G40" s="156">
        <v>0</v>
      </c>
      <c r="H40" s="156">
        <v>0</v>
      </c>
      <c r="I40" s="157"/>
    </row>
    <row r="41" spans="2:9" ht="21" customHeight="1" x14ac:dyDescent="0.2">
      <c r="B41" s="243">
        <v>11</v>
      </c>
      <c r="C41" s="180" t="s">
        <v>161</v>
      </c>
      <c r="D41" s="156"/>
      <c r="E41" s="156"/>
      <c r="F41" s="156"/>
      <c r="G41" s="156"/>
      <c r="H41" s="156"/>
      <c r="I41" s="157"/>
    </row>
    <row r="42" spans="2:9" ht="21" customHeight="1" x14ac:dyDescent="0.2">
      <c r="B42" s="243" t="s">
        <v>323</v>
      </c>
      <c r="C42" s="160" t="s">
        <v>324</v>
      </c>
      <c r="D42" s="156">
        <v>628.60386589999985</v>
      </c>
      <c r="E42" s="156">
        <v>631.08613129999992</v>
      </c>
      <c r="F42" s="156">
        <v>677.27828969999996</v>
      </c>
      <c r="G42" s="156">
        <v>640.43526990000009</v>
      </c>
      <c r="H42" s="156">
        <v>388.48402119999997</v>
      </c>
      <c r="I42" s="157"/>
    </row>
    <row r="43" spans="2:9" ht="21" customHeight="1" x14ac:dyDescent="0.2">
      <c r="B43" s="243" t="s">
        <v>325</v>
      </c>
      <c r="C43" s="160" t="s">
        <v>326</v>
      </c>
      <c r="D43" s="156">
        <v>1080.7183151745658</v>
      </c>
      <c r="E43" s="156">
        <v>1019.0217938276026</v>
      </c>
      <c r="F43" s="156">
        <v>1420.19026236225</v>
      </c>
      <c r="G43" s="156">
        <v>1342.4542939610528</v>
      </c>
      <c r="H43" s="156">
        <v>1313.5281296337807</v>
      </c>
      <c r="I43" s="157"/>
    </row>
    <row r="44" spans="2:9" ht="21" customHeight="1" x14ac:dyDescent="0.2">
      <c r="B44" s="243"/>
      <c r="C44" s="155" t="s">
        <v>327</v>
      </c>
      <c r="D44" s="158">
        <f>D43+D42</f>
        <v>1709.3221810745656</v>
      </c>
      <c r="E44" s="158">
        <f t="shared" ref="E44:H44" si="1">E43+E42</f>
        <v>1650.1079251276024</v>
      </c>
      <c r="F44" s="158">
        <f t="shared" si="1"/>
        <v>2097.4685520622497</v>
      </c>
      <c r="G44" s="158">
        <f t="shared" si="1"/>
        <v>1982.8895638610529</v>
      </c>
      <c r="H44" s="158">
        <f t="shared" si="1"/>
        <v>1702.0121508337807</v>
      </c>
      <c r="I44" s="157"/>
    </row>
    <row r="45" spans="2:9" ht="21" customHeight="1" x14ac:dyDescent="0.2">
      <c r="B45" s="243">
        <v>12</v>
      </c>
      <c r="C45" s="155" t="s">
        <v>162</v>
      </c>
      <c r="D45" s="156">
        <v>942.4868826999998</v>
      </c>
      <c r="E45" s="156">
        <v>556.28669790000026</v>
      </c>
      <c r="F45" s="156">
        <v>411.05126980000017</v>
      </c>
      <c r="G45" s="156">
        <v>287.04559260000019</v>
      </c>
      <c r="H45" s="156">
        <v>299.50773259999988</v>
      </c>
      <c r="I45" s="157"/>
    </row>
    <row r="46" spans="2:9" ht="21" customHeight="1" x14ac:dyDescent="0.2">
      <c r="B46" s="243">
        <v>14</v>
      </c>
      <c r="C46" s="161" t="s">
        <v>163</v>
      </c>
      <c r="D46" s="158">
        <f>D45+D44+D40+D39+D38+D37+D28+D17+D15+D14+D13+D12</f>
        <v>30375.647681599999</v>
      </c>
      <c r="E46" s="158">
        <f t="shared" ref="E46:H46" si="2">E45+E44+E40+E39+E38+E37+E28+E17+E15+E14+E13+E12</f>
        <v>32298.3184993</v>
      </c>
      <c r="F46" s="158">
        <f t="shared" si="2"/>
        <v>29982.802969899996</v>
      </c>
      <c r="G46" s="158">
        <f t="shared" si="2"/>
        <v>33283.916266100001</v>
      </c>
      <c r="H46" s="158">
        <f t="shared" si="2"/>
        <v>40169.778263899992</v>
      </c>
      <c r="I46" s="157"/>
    </row>
    <row r="47" spans="2:9" ht="21" customHeight="1" x14ac:dyDescent="0.2">
      <c r="B47" s="243">
        <v>14</v>
      </c>
      <c r="C47" s="155" t="s">
        <v>164</v>
      </c>
      <c r="D47" s="156">
        <v>0</v>
      </c>
      <c r="E47" s="156">
        <v>0</v>
      </c>
      <c r="F47" s="156">
        <v>0</v>
      </c>
      <c r="G47" s="156">
        <v>0</v>
      </c>
      <c r="H47" s="156">
        <v>0</v>
      </c>
      <c r="I47" s="157"/>
    </row>
    <row r="48" spans="2:9" ht="21" customHeight="1" x14ac:dyDescent="0.2">
      <c r="B48" s="243">
        <v>15</v>
      </c>
      <c r="C48" s="155" t="s">
        <v>165</v>
      </c>
      <c r="D48" s="156">
        <f>D46-D47</f>
        <v>30375.647681599999</v>
      </c>
      <c r="E48" s="156">
        <f>E46-E47</f>
        <v>32298.3184993</v>
      </c>
      <c r="F48" s="156">
        <f>F46-F47</f>
        <v>29982.802969899996</v>
      </c>
      <c r="G48" s="156">
        <f t="shared" ref="G48:H48" si="3">G46-G47</f>
        <v>33283.916266100001</v>
      </c>
      <c r="H48" s="156">
        <f t="shared" si="3"/>
        <v>40169.778263899992</v>
      </c>
    </row>
    <row r="49" spans="2:8" ht="42" customHeight="1" x14ac:dyDescent="0.2">
      <c r="B49" s="243">
        <v>16</v>
      </c>
      <c r="C49" s="155" t="s">
        <v>328</v>
      </c>
      <c r="D49" s="156">
        <v>0</v>
      </c>
      <c r="E49" s="156"/>
      <c r="F49" s="156"/>
      <c r="G49" s="156"/>
      <c r="H49" s="156"/>
    </row>
    <row r="50" spans="2:8" x14ac:dyDescent="0.2">
      <c r="B50" s="244" t="s">
        <v>166</v>
      </c>
      <c r="C50" s="231"/>
      <c r="D50" s="162">
        <v>0</v>
      </c>
      <c r="E50" s="162">
        <v>0</v>
      </c>
      <c r="F50" s="163">
        <v>0</v>
      </c>
      <c r="G50" s="163">
        <v>0</v>
      </c>
      <c r="H50" s="245">
        <v>0</v>
      </c>
    </row>
    <row r="51" spans="2:8" s="164" customFormat="1" ht="57.75" customHeight="1" x14ac:dyDescent="0.2">
      <c r="B51" s="587" t="s">
        <v>329</v>
      </c>
      <c r="C51" s="588"/>
      <c r="D51" s="588"/>
      <c r="E51" s="588"/>
      <c r="F51" s="588"/>
      <c r="G51" s="588"/>
      <c r="H51" s="589"/>
    </row>
    <row r="52" spans="2:8" s="164" customFormat="1" ht="19.5" customHeight="1" x14ac:dyDescent="0.2">
      <c r="B52" s="582" t="s">
        <v>167</v>
      </c>
      <c r="C52" s="583"/>
      <c r="D52" s="583"/>
      <c r="E52" s="583"/>
      <c r="F52" s="583"/>
      <c r="G52" s="583"/>
      <c r="H52" s="584"/>
    </row>
    <row r="53" spans="2:8" s="164" customFormat="1" ht="15" customHeight="1" x14ac:dyDescent="0.2">
      <c r="B53" s="582" t="s">
        <v>245</v>
      </c>
      <c r="C53" s="583"/>
      <c r="D53" s="583"/>
      <c r="E53" s="583"/>
      <c r="F53" s="583"/>
      <c r="G53" s="583"/>
      <c r="H53" s="584"/>
    </row>
    <row r="54" spans="2:8" s="164" customFormat="1" ht="17.25" customHeight="1" x14ac:dyDescent="0.2">
      <c r="B54" s="582" t="s">
        <v>169</v>
      </c>
      <c r="C54" s="583"/>
      <c r="D54" s="583"/>
      <c r="E54" s="583"/>
      <c r="F54" s="583"/>
      <c r="G54" s="583"/>
      <c r="H54" s="584"/>
    </row>
    <row r="55" spans="2:8" s="164" customFormat="1" ht="18.75" customHeight="1" x14ac:dyDescent="0.2">
      <c r="B55" s="582" t="s">
        <v>246</v>
      </c>
      <c r="C55" s="583"/>
      <c r="D55" s="583"/>
      <c r="E55" s="583"/>
      <c r="F55" s="583"/>
      <c r="G55" s="583"/>
      <c r="H55" s="584"/>
    </row>
    <row r="56" spans="2:8" s="164" customFormat="1" ht="15" customHeight="1" x14ac:dyDescent="0.2">
      <c r="B56" s="582" t="s">
        <v>172</v>
      </c>
      <c r="C56" s="583"/>
      <c r="D56" s="583"/>
      <c r="E56" s="583"/>
      <c r="F56" s="583"/>
      <c r="G56" s="583"/>
      <c r="H56" s="584"/>
    </row>
    <row r="57" spans="2:8" s="164" customFormat="1" ht="15" customHeight="1" x14ac:dyDescent="0.2">
      <c r="B57" s="582" t="s">
        <v>173</v>
      </c>
      <c r="C57" s="583"/>
      <c r="D57" s="583"/>
      <c r="E57" s="583"/>
      <c r="F57" s="583"/>
      <c r="G57" s="583"/>
      <c r="H57" s="584"/>
    </row>
    <row r="58" spans="2:8" s="164" customFormat="1" ht="15" customHeight="1" x14ac:dyDescent="0.2">
      <c r="B58" s="582" t="s">
        <v>174</v>
      </c>
      <c r="C58" s="583"/>
      <c r="D58" s="583"/>
      <c r="E58" s="583"/>
      <c r="F58" s="583"/>
      <c r="G58" s="583"/>
      <c r="H58" s="584"/>
    </row>
    <row r="59" spans="2:8" s="164" customFormat="1" ht="18.75" customHeight="1" x14ac:dyDescent="0.2">
      <c r="B59" s="246" t="s">
        <v>330</v>
      </c>
      <c r="C59" s="165"/>
      <c r="D59" s="165"/>
      <c r="E59" s="165"/>
      <c r="F59" s="165"/>
      <c r="G59" s="165"/>
      <c r="H59" s="247"/>
    </row>
    <row r="60" spans="2:8" s="164" customFormat="1" ht="18.75" customHeight="1" x14ac:dyDescent="0.2">
      <c r="B60" s="248" t="s">
        <v>331</v>
      </c>
      <c r="C60" s="166"/>
      <c r="D60" s="166"/>
      <c r="E60" s="166"/>
      <c r="F60" s="166"/>
      <c r="G60" s="166"/>
      <c r="H60" s="249"/>
    </row>
    <row r="61" spans="2:8" s="164" customFormat="1" ht="18.75" customHeight="1" x14ac:dyDescent="0.2">
      <c r="B61" s="248" t="s">
        <v>513</v>
      </c>
      <c r="C61" s="166"/>
      <c r="D61" s="166"/>
      <c r="E61" s="166"/>
      <c r="F61" s="166"/>
      <c r="G61" s="166"/>
      <c r="H61" s="249"/>
    </row>
    <row r="62" spans="2:8" s="164" customFormat="1" ht="18.75" customHeight="1" x14ac:dyDescent="0.2">
      <c r="B62" s="248" t="s">
        <v>514</v>
      </c>
      <c r="C62" s="166"/>
      <c r="D62" s="166"/>
      <c r="E62" s="166"/>
      <c r="F62" s="166"/>
      <c r="G62" s="166"/>
      <c r="H62" s="249"/>
    </row>
    <row r="63" spans="2:8" s="164" customFormat="1" ht="18.75" customHeight="1" x14ac:dyDescent="0.2">
      <c r="B63" s="248" t="s">
        <v>177</v>
      </c>
      <c r="C63" s="166"/>
      <c r="D63" s="166"/>
      <c r="E63" s="166"/>
      <c r="F63" s="166"/>
      <c r="G63" s="166"/>
      <c r="H63" s="249"/>
    </row>
    <row r="64" spans="2:8" s="164" customFormat="1" ht="18.75" customHeight="1" x14ac:dyDescent="0.2">
      <c r="B64" s="248" t="s">
        <v>178</v>
      </c>
      <c r="C64" s="166"/>
      <c r="D64" s="166"/>
      <c r="E64" s="166"/>
      <c r="F64" s="166"/>
      <c r="G64" s="166"/>
      <c r="H64" s="249"/>
    </row>
    <row r="65" spans="2:8" s="164" customFormat="1" x14ac:dyDescent="0.2">
      <c r="B65" s="250"/>
      <c r="C65" s="179"/>
      <c r="D65" s="179"/>
      <c r="E65" s="179"/>
      <c r="F65" s="179"/>
      <c r="G65" s="179"/>
      <c r="H65" s="251"/>
    </row>
    <row r="66" spans="2:8" s="164" customFormat="1" x14ac:dyDescent="0.2">
      <c r="B66" s="252"/>
    </row>
    <row r="67" spans="2:8" ht="14.25" customHeight="1" x14ac:dyDescent="0.2">
      <c r="B67" s="228"/>
      <c r="C67" s="228"/>
      <c r="D67" s="228"/>
      <c r="E67" s="228"/>
      <c r="F67" s="228"/>
      <c r="G67" s="228"/>
      <c r="H67" s="253"/>
    </row>
    <row r="68" spans="2:8" ht="15" thickBot="1" x14ac:dyDescent="0.25"/>
    <row r="69" spans="2:8" x14ac:dyDescent="0.2">
      <c r="B69" s="145"/>
      <c r="C69" s="146"/>
      <c r="D69" s="146"/>
      <c r="E69" s="146"/>
      <c r="F69" s="146"/>
      <c r="G69" s="146"/>
      <c r="H69" s="147" t="s">
        <v>516</v>
      </c>
    </row>
    <row r="70" spans="2:8" ht="15" x14ac:dyDescent="0.2">
      <c r="B70" s="167" t="s">
        <v>335</v>
      </c>
      <c r="C70" s="168"/>
      <c r="D70" s="148"/>
      <c r="E70" s="148"/>
      <c r="F70" s="148"/>
      <c r="G70" s="148"/>
      <c r="H70" s="149"/>
    </row>
    <row r="71" spans="2:8" x14ac:dyDescent="0.2">
      <c r="B71" s="150" t="s">
        <v>126</v>
      </c>
      <c r="C71" s="151"/>
      <c r="D71" s="152"/>
      <c r="E71" s="152"/>
      <c r="F71" s="152"/>
      <c r="G71" s="152"/>
      <c r="H71" s="153"/>
    </row>
    <row r="72" spans="2:8" x14ac:dyDescent="0.2">
      <c r="B72" s="337"/>
      <c r="C72" s="590" t="s">
        <v>320</v>
      </c>
      <c r="D72" s="590"/>
      <c r="E72" s="590"/>
      <c r="F72" s="590"/>
      <c r="G72" s="590"/>
      <c r="H72" s="591"/>
    </row>
    <row r="73" spans="2:8" ht="14.25" customHeight="1" x14ac:dyDescent="0.2">
      <c r="B73" s="337"/>
      <c r="C73" s="334" t="s">
        <v>184</v>
      </c>
      <c r="D73" s="104" t="str">
        <f>D$7</f>
        <v>Chandrapura Thermal Power station</v>
      </c>
      <c r="E73" s="334"/>
      <c r="F73" s="334"/>
      <c r="G73" s="334"/>
      <c r="H73" s="335"/>
    </row>
    <row r="74" spans="2:8" ht="15" thickBot="1" x14ac:dyDescent="0.25">
      <c r="B74" s="338"/>
      <c r="C74" s="336"/>
      <c r="D74" s="592"/>
      <c r="E74" s="592"/>
      <c r="F74" s="336"/>
      <c r="G74" s="169" t="s">
        <v>128</v>
      </c>
      <c r="H74" s="170"/>
    </row>
    <row r="75" spans="2:8" ht="42.75" x14ac:dyDescent="0.2">
      <c r="B75" s="171" t="s">
        <v>88</v>
      </c>
      <c r="C75" s="365" t="s">
        <v>129</v>
      </c>
      <c r="D75" s="173" t="s">
        <v>3</v>
      </c>
      <c r="E75" s="173" t="s">
        <v>4</v>
      </c>
      <c r="F75" s="173" t="s">
        <v>5</v>
      </c>
      <c r="G75" s="173" t="s">
        <v>6</v>
      </c>
      <c r="H75" s="366" t="s">
        <v>0</v>
      </c>
    </row>
    <row r="76" spans="2:8" x14ac:dyDescent="0.2">
      <c r="B76" s="254">
        <v>1</v>
      </c>
      <c r="C76" s="175" t="s">
        <v>336</v>
      </c>
      <c r="D76" s="176">
        <v>21.837206000000002</v>
      </c>
      <c r="E76" s="176">
        <v>19.96189</v>
      </c>
      <c r="F76" s="176">
        <v>22.679300000000001</v>
      </c>
      <c r="G76" s="176">
        <v>25.2728</v>
      </c>
      <c r="H76" s="176">
        <v>15.508520000000001</v>
      </c>
    </row>
    <row r="77" spans="2:8" x14ac:dyDescent="0.2">
      <c r="B77" s="254">
        <v>2</v>
      </c>
      <c r="C77" s="175" t="s">
        <v>357</v>
      </c>
      <c r="D77" s="176">
        <v>205.88852</v>
      </c>
      <c r="E77" s="176">
        <v>218.18147999999999</v>
      </c>
      <c r="F77" s="176">
        <v>214.71</v>
      </c>
      <c r="G77" s="176">
        <v>280.62</v>
      </c>
      <c r="H77" s="176">
        <v>329.41</v>
      </c>
    </row>
    <row r="78" spans="2:8" x14ac:dyDescent="0.2">
      <c r="B78" s="254">
        <v>3</v>
      </c>
      <c r="C78" s="175" t="s">
        <v>337</v>
      </c>
      <c r="D78" s="176">
        <v>0</v>
      </c>
      <c r="E78" s="176">
        <v>0.15725</v>
      </c>
      <c r="F78" s="176">
        <v>6.6000000000000003E-2</v>
      </c>
      <c r="G78" s="176">
        <v>3.2969999999999999E-2</v>
      </c>
      <c r="H78" s="176">
        <v>0.26</v>
      </c>
    </row>
    <row r="79" spans="2:8" x14ac:dyDescent="0.2">
      <c r="B79" s="254">
        <v>4</v>
      </c>
      <c r="C79" s="175" t="s">
        <v>338</v>
      </c>
      <c r="D79" s="176">
        <v>1.41</v>
      </c>
      <c r="E79" s="176">
        <v>0.21</v>
      </c>
      <c r="F79" s="176">
        <v>0.72</v>
      </c>
      <c r="G79" s="176">
        <v>0.18</v>
      </c>
      <c r="H79" s="176">
        <v>10.66</v>
      </c>
    </row>
    <row r="80" spans="2:8" x14ac:dyDescent="0.2">
      <c r="B80" s="254">
        <v>5</v>
      </c>
      <c r="C80" s="175" t="s">
        <v>339</v>
      </c>
      <c r="D80" s="176">
        <v>0.18</v>
      </c>
      <c r="E80" s="176">
        <v>0.12</v>
      </c>
      <c r="F80" s="176">
        <v>0.12</v>
      </c>
      <c r="G80" s="176">
        <v>0.24</v>
      </c>
      <c r="H80" s="176">
        <v>0.09</v>
      </c>
    </row>
    <row r="81" spans="2:13" x14ac:dyDescent="0.2">
      <c r="B81" s="254">
        <v>6</v>
      </c>
      <c r="C81" s="175" t="s">
        <v>340</v>
      </c>
      <c r="D81" s="176">
        <v>0</v>
      </c>
      <c r="E81" s="176">
        <v>0</v>
      </c>
      <c r="F81" s="176">
        <v>0</v>
      </c>
      <c r="G81" s="176">
        <v>0.76749999999999996</v>
      </c>
      <c r="H81" s="176">
        <v>1.08928</v>
      </c>
    </row>
    <row r="82" spans="2:13" x14ac:dyDescent="0.2">
      <c r="B82" s="254">
        <v>7</v>
      </c>
      <c r="C82" s="175" t="s">
        <v>341</v>
      </c>
      <c r="D82" s="176">
        <v>0</v>
      </c>
      <c r="E82" s="176">
        <v>0.18</v>
      </c>
      <c r="F82" s="176">
        <v>0.17599999999999999</v>
      </c>
      <c r="G82" s="176">
        <v>0.222</v>
      </c>
      <c r="H82" s="176">
        <v>0.4425</v>
      </c>
    </row>
    <row r="83" spans="2:13" x14ac:dyDescent="0.2">
      <c r="B83" s="254">
        <v>8</v>
      </c>
      <c r="C83" s="175" t="s">
        <v>342</v>
      </c>
      <c r="D83" s="176">
        <v>0.28399999999999997</v>
      </c>
      <c r="E83" s="176">
        <v>0.14199999999999999</v>
      </c>
      <c r="F83" s="176">
        <v>0.22700000000000001</v>
      </c>
      <c r="G83" s="176">
        <v>0.32800000000000001</v>
      </c>
      <c r="H83" s="176">
        <v>0.28199999999999997</v>
      </c>
    </row>
    <row r="84" spans="2:13" x14ac:dyDescent="0.2">
      <c r="B84" s="254">
        <v>9</v>
      </c>
      <c r="C84" s="175" t="s">
        <v>343</v>
      </c>
      <c r="D84" s="176">
        <v>1.6901600000000001</v>
      </c>
      <c r="E84" s="176">
        <v>1.9808699999999999</v>
      </c>
      <c r="F84" s="176">
        <v>1.3460000000000001</v>
      </c>
      <c r="G84" s="176">
        <v>0</v>
      </c>
      <c r="H84" s="176">
        <v>4.6138599999999999</v>
      </c>
    </row>
    <row r="85" spans="2:13" x14ac:dyDescent="0.2">
      <c r="B85" s="254">
        <v>10</v>
      </c>
      <c r="C85" s="175" t="s">
        <v>356</v>
      </c>
      <c r="D85" s="176">
        <v>16.517220000000002</v>
      </c>
      <c r="E85" s="176">
        <v>12.66769</v>
      </c>
      <c r="F85" s="176"/>
      <c r="G85" s="176">
        <v>4.0120399999999998</v>
      </c>
      <c r="H85" s="176">
        <v>16.364249999999998</v>
      </c>
    </row>
    <row r="86" spans="2:13" x14ac:dyDescent="0.2">
      <c r="B86" s="254">
        <v>11</v>
      </c>
      <c r="C86" s="175" t="s">
        <v>344</v>
      </c>
      <c r="D86" s="176">
        <v>35</v>
      </c>
      <c r="E86" s="176">
        <v>5</v>
      </c>
      <c r="F86" s="176">
        <v>0</v>
      </c>
      <c r="G86" s="176">
        <v>30</v>
      </c>
      <c r="H86" s="176">
        <v>0</v>
      </c>
    </row>
    <row r="87" spans="2:13" x14ac:dyDescent="0.2">
      <c r="B87" s="254">
        <v>12</v>
      </c>
      <c r="C87" s="175" t="s">
        <v>345</v>
      </c>
      <c r="D87" s="176">
        <v>221.04898</v>
      </c>
      <c r="E87" s="176">
        <v>284.04637000000002</v>
      </c>
      <c r="F87" s="176">
        <v>250.53226000000001</v>
      </c>
      <c r="G87" s="176">
        <v>260.29165799999998</v>
      </c>
      <c r="H87" s="176">
        <v>193.36797999999999</v>
      </c>
    </row>
    <row r="88" spans="2:13" x14ac:dyDescent="0.2">
      <c r="B88" s="255"/>
      <c r="C88" s="177" t="s">
        <v>346</v>
      </c>
      <c r="D88" s="178">
        <f>SUM(D76:D87)</f>
        <v>503.856086</v>
      </c>
      <c r="E88" s="178">
        <f>SUM(E76:E87)</f>
        <v>542.64755000000002</v>
      </c>
      <c r="F88" s="178">
        <f>SUM(F76:F87)</f>
        <v>490.57656000000003</v>
      </c>
      <c r="G88" s="178">
        <f>SUM(G76:G87)</f>
        <v>601.96696799999995</v>
      </c>
      <c r="H88" s="178">
        <f>SUM(H76:H87)</f>
        <v>572.08838999999989</v>
      </c>
    </row>
    <row r="90" spans="2:13" ht="15" thickBot="1" x14ac:dyDescent="0.25"/>
    <row r="91" spans="2:13" x14ac:dyDescent="0.2">
      <c r="B91" s="145"/>
      <c r="C91" s="146"/>
      <c r="D91" s="146"/>
      <c r="E91" s="146"/>
      <c r="F91" s="146"/>
      <c r="G91" s="146"/>
      <c r="H91" s="147" t="s">
        <v>347</v>
      </c>
    </row>
    <row r="92" spans="2:13" ht="15" x14ac:dyDescent="0.2">
      <c r="B92" s="167" t="s">
        <v>348</v>
      </c>
      <c r="C92" s="168"/>
      <c r="D92" s="148"/>
      <c r="E92" s="148"/>
      <c r="F92" s="148"/>
      <c r="G92" s="148"/>
      <c r="H92" s="149"/>
    </row>
    <row r="93" spans="2:13" x14ac:dyDescent="0.2">
      <c r="B93" s="150" t="s">
        <v>126</v>
      </c>
      <c r="C93" s="151"/>
      <c r="D93" s="152"/>
      <c r="E93" s="152"/>
      <c r="F93" s="152"/>
      <c r="G93" s="152"/>
      <c r="H93" s="153"/>
    </row>
    <row r="94" spans="2:13" x14ac:dyDescent="0.2">
      <c r="B94" s="232"/>
      <c r="C94" s="590" t="s">
        <v>320</v>
      </c>
      <c r="D94" s="590"/>
      <c r="E94" s="590"/>
      <c r="F94" s="590"/>
      <c r="G94" s="590"/>
      <c r="H94" s="591"/>
      <c r="L94" s="36">
        <v>995.43</v>
      </c>
      <c r="M94" s="36">
        <v>906.6</v>
      </c>
    </row>
    <row r="95" spans="2:13" ht="14.25" customHeight="1" x14ac:dyDescent="0.2">
      <c r="B95" s="232"/>
      <c r="C95" s="228" t="s">
        <v>184</v>
      </c>
      <c r="D95" s="104" t="str">
        <f>D$7</f>
        <v>Chandrapura Thermal Power station</v>
      </c>
      <c r="E95" s="228"/>
      <c r="F95" s="228"/>
      <c r="G95" s="228"/>
      <c r="H95" s="229"/>
      <c r="L95" s="36">
        <v>1143.29</v>
      </c>
    </row>
    <row r="96" spans="2:13" ht="15" thickBot="1" x14ac:dyDescent="0.25">
      <c r="B96" s="233"/>
      <c r="C96" s="230"/>
      <c r="D96" s="592"/>
      <c r="E96" s="592"/>
      <c r="F96" s="230"/>
      <c r="G96" s="169" t="s">
        <v>128</v>
      </c>
      <c r="H96" s="170"/>
      <c r="L96" s="36">
        <v>1333.56</v>
      </c>
    </row>
    <row r="97" spans="2:12" ht="42.75" x14ac:dyDescent="0.2">
      <c r="B97" s="171" t="s">
        <v>88</v>
      </c>
      <c r="C97" s="172" t="s">
        <v>129</v>
      </c>
      <c r="D97" s="173" t="s">
        <v>3</v>
      </c>
      <c r="E97" s="173" t="s">
        <v>4</v>
      </c>
      <c r="F97" s="173" t="s">
        <v>5</v>
      </c>
      <c r="G97" s="173" t="s">
        <v>6</v>
      </c>
      <c r="H97" s="174" t="s">
        <v>0</v>
      </c>
    </row>
    <row r="98" spans="2:12" ht="29.25" customHeight="1" x14ac:dyDescent="0.2">
      <c r="B98" s="254">
        <v>1</v>
      </c>
      <c r="C98" s="155" t="s">
        <v>349</v>
      </c>
      <c r="D98" s="176">
        <v>49.68057730000001</v>
      </c>
      <c r="E98" s="176">
        <v>56.674811899999987</v>
      </c>
      <c r="F98" s="176">
        <v>66.137379800000019</v>
      </c>
      <c r="G98" s="176">
        <v>130.63526569999999</v>
      </c>
      <c r="H98" s="176">
        <v>62.3520726</v>
      </c>
    </row>
    <row r="99" spans="2:12" x14ac:dyDescent="0.2">
      <c r="B99" s="254">
        <v>2</v>
      </c>
      <c r="C99" s="155" t="s">
        <v>350</v>
      </c>
      <c r="D99" s="176">
        <v>24.167309200000002</v>
      </c>
      <c r="E99" s="176">
        <v>20.755870000000002</v>
      </c>
      <c r="F99" s="176">
        <v>0</v>
      </c>
      <c r="G99" s="176">
        <v>55.0169</v>
      </c>
      <c r="H99" s="176">
        <v>9.1609999999999996</v>
      </c>
      <c r="L99" s="36">
        <f>SUM(L94:L98)</f>
        <v>3472.2799999999997</v>
      </c>
    </row>
    <row r="100" spans="2:12" x14ac:dyDescent="0.2">
      <c r="B100" s="254">
        <v>3</v>
      </c>
      <c r="C100" s="155" t="s">
        <v>351</v>
      </c>
      <c r="D100" s="176">
        <v>43.232997300000001</v>
      </c>
      <c r="E100" s="176">
        <v>50.332405999999999</v>
      </c>
      <c r="F100" s="176">
        <v>24.849710000000002</v>
      </c>
      <c r="G100" s="176">
        <v>73.383086900000009</v>
      </c>
      <c r="H100" s="176">
        <v>172.78366</v>
      </c>
    </row>
    <row r="101" spans="2:12" ht="28.5" x14ac:dyDescent="0.2">
      <c r="B101" s="254">
        <v>4</v>
      </c>
      <c r="C101" s="155" t="s">
        <v>352</v>
      </c>
      <c r="D101" s="176">
        <v>8.7796299999999992</v>
      </c>
      <c r="E101" s="176">
        <v>2.7943099999999998</v>
      </c>
      <c r="F101" s="176">
        <v>294.76452999999998</v>
      </c>
      <c r="G101" s="176">
        <v>0</v>
      </c>
      <c r="H101" s="176">
        <v>55.210999999999999</v>
      </c>
    </row>
    <row r="102" spans="2:12" x14ac:dyDescent="0.2">
      <c r="B102" s="254">
        <v>5</v>
      </c>
      <c r="C102" s="155" t="s">
        <v>353</v>
      </c>
      <c r="D102" s="176">
        <v>778.55784890000007</v>
      </c>
      <c r="E102" s="176">
        <v>401.50358999999997</v>
      </c>
      <c r="F102" s="176">
        <v>0</v>
      </c>
      <c r="G102" s="176">
        <v>0</v>
      </c>
      <c r="H102" s="176">
        <v>0</v>
      </c>
    </row>
    <row r="103" spans="2:12" x14ac:dyDescent="0.2">
      <c r="B103" s="254">
        <v>6</v>
      </c>
      <c r="C103" s="155" t="s">
        <v>355</v>
      </c>
      <c r="D103" s="176">
        <v>14.061730000000001</v>
      </c>
      <c r="E103" s="176">
        <v>24.22925</v>
      </c>
      <c r="F103" s="176">
        <v>25.29965</v>
      </c>
      <c r="G103" s="176">
        <v>28.014189999999999</v>
      </c>
      <c r="H103" s="176">
        <v>0</v>
      </c>
    </row>
    <row r="104" spans="2:12" x14ac:dyDescent="0.2">
      <c r="B104" s="254">
        <v>7</v>
      </c>
      <c r="C104" s="155" t="s">
        <v>354</v>
      </c>
      <c r="D104" s="176">
        <v>24.006789999999999</v>
      </c>
      <c r="E104" s="176">
        <v>0</v>
      </c>
      <c r="F104" s="176">
        <v>0</v>
      </c>
      <c r="G104" s="176">
        <v>0</v>
      </c>
      <c r="H104" s="176">
        <v>0</v>
      </c>
    </row>
    <row r="105" spans="2:12" x14ac:dyDescent="0.2">
      <c r="B105" s="254"/>
      <c r="C105" s="177" t="s">
        <v>215</v>
      </c>
      <c r="D105" s="256">
        <f>SUM(D98:D104)</f>
        <v>942.48688270000014</v>
      </c>
      <c r="E105" s="256">
        <f>SUM(E98:E104)</f>
        <v>556.29023789999997</v>
      </c>
      <c r="F105" s="256">
        <f>SUM(F98:F104)</f>
        <v>411.0512698</v>
      </c>
      <c r="G105" s="256">
        <f>SUM(G98:G104)</f>
        <v>287.04944259999996</v>
      </c>
      <c r="H105" s="256">
        <f>SUM(H98:H104)</f>
        <v>299.5077326</v>
      </c>
    </row>
  </sheetData>
  <mergeCells count="14">
    <mergeCell ref="C94:H94"/>
    <mergeCell ref="D96:E96"/>
    <mergeCell ref="B55:H55"/>
    <mergeCell ref="B56:H56"/>
    <mergeCell ref="B57:H57"/>
    <mergeCell ref="B58:H58"/>
    <mergeCell ref="C72:H72"/>
    <mergeCell ref="D74:E74"/>
    <mergeCell ref="B54:H54"/>
    <mergeCell ref="C6:H6"/>
    <mergeCell ref="D8:E8"/>
    <mergeCell ref="B51:H51"/>
    <mergeCell ref="B52:H52"/>
    <mergeCell ref="B53:H53"/>
  </mergeCells>
  <printOptions horizontalCentered="1"/>
  <pageMargins left="0.31496062992125984" right="0.11811023622047245" top="0.55118110236220474" bottom="0.55118110236220474" header="0.31496062992125984" footer="0.31496062992125984"/>
  <pageSetup paperSize="5" scale="84" fitToHeight="2" orientation="portrait" horizontalDpi="300" verticalDpi="300" r:id="rId1"/>
  <headerFooter>
    <oddHeader>&amp;RPage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110"/>
  <sheetViews>
    <sheetView topLeftCell="H43" workbookViewId="0">
      <selection activeCell="J115" sqref="J115"/>
    </sheetView>
  </sheetViews>
  <sheetFormatPr defaultRowHeight="14.25" x14ac:dyDescent="0.2"/>
  <cols>
    <col min="1" max="1" width="1.28515625" style="36" customWidth="1"/>
    <col min="2" max="2" width="4.42578125" style="35" customWidth="1"/>
    <col min="3" max="3" width="35.28515625" style="86" customWidth="1"/>
    <col min="4" max="18" width="14" style="36" customWidth="1"/>
    <col min="19" max="19" width="4" style="36" customWidth="1"/>
    <col min="20" max="16384" width="9.140625" style="36"/>
  </cols>
  <sheetData>
    <row r="3" spans="2:19" ht="14.25" customHeight="1" x14ac:dyDescent="0.2"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6" t="s">
        <v>124</v>
      </c>
      <c r="Q3" s="235"/>
      <c r="R3" s="235"/>
    </row>
    <row r="4" spans="2:19" ht="14.25" customHeight="1" x14ac:dyDescent="0.2">
      <c r="B4" s="237" t="s">
        <v>125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238"/>
      <c r="Q4" s="148"/>
      <c r="R4" s="148"/>
    </row>
    <row r="5" spans="2:19" ht="14.25" customHeight="1" x14ac:dyDescent="0.2">
      <c r="B5" s="239" t="s">
        <v>126</v>
      </c>
      <c r="C5" s="168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240"/>
      <c r="Q5" s="152"/>
      <c r="R5" s="152"/>
    </row>
    <row r="6" spans="2:19" ht="14.25" customHeight="1" x14ac:dyDescent="0.2">
      <c r="B6" s="241"/>
      <c r="C6" s="585" t="s">
        <v>320</v>
      </c>
      <c r="D6" s="585"/>
      <c r="E6" s="585"/>
      <c r="F6" s="585"/>
      <c r="G6" s="585"/>
      <c r="H6" s="585"/>
      <c r="I6" s="585"/>
      <c r="J6" s="585"/>
      <c r="K6" s="585"/>
      <c r="L6" s="585"/>
      <c r="M6" s="585"/>
      <c r="N6" s="585"/>
      <c r="O6" s="585"/>
      <c r="P6" s="586"/>
      <c r="Q6" s="368"/>
      <c r="R6" s="368"/>
    </row>
    <row r="7" spans="2:19" ht="15" customHeight="1" x14ac:dyDescent="0.2">
      <c r="B7" s="241"/>
      <c r="C7" s="369" t="s">
        <v>184</v>
      </c>
      <c r="D7" s="104" t="s">
        <v>359</v>
      </c>
      <c r="E7" s="104"/>
      <c r="F7" s="104"/>
      <c r="G7" s="369"/>
      <c r="H7" s="104"/>
      <c r="I7" s="104"/>
      <c r="J7" s="369"/>
      <c r="K7" s="104"/>
      <c r="L7" s="104"/>
      <c r="M7" s="369"/>
      <c r="N7" s="104"/>
      <c r="O7" s="104"/>
      <c r="P7" s="242"/>
      <c r="Q7" s="104"/>
      <c r="R7" s="104"/>
    </row>
    <row r="8" spans="2:19" ht="15" customHeight="1" x14ac:dyDescent="0.2">
      <c r="B8" s="241"/>
      <c r="C8" s="368"/>
      <c r="D8" s="585"/>
      <c r="E8" s="585"/>
      <c r="F8" s="585"/>
      <c r="G8" s="585"/>
      <c r="H8" s="368"/>
      <c r="I8" s="368"/>
      <c r="J8" s="368"/>
      <c r="K8" s="368"/>
      <c r="L8" s="368"/>
      <c r="M8" s="104" t="s">
        <v>128</v>
      </c>
      <c r="N8" s="368"/>
      <c r="O8" s="368"/>
      <c r="P8" s="242"/>
      <c r="Q8" s="368"/>
      <c r="R8" s="368"/>
    </row>
    <row r="9" spans="2:19" s="52" customFormat="1" ht="25.5" customHeight="1" x14ac:dyDescent="0.2">
      <c r="B9" s="154" t="s">
        <v>88</v>
      </c>
      <c r="C9" s="154" t="s">
        <v>129</v>
      </c>
      <c r="D9" s="596" t="s">
        <v>3</v>
      </c>
      <c r="E9" s="597"/>
      <c r="F9" s="598"/>
      <c r="G9" s="596" t="s">
        <v>4</v>
      </c>
      <c r="H9" s="597"/>
      <c r="I9" s="598"/>
      <c r="J9" s="596" t="s">
        <v>5</v>
      </c>
      <c r="K9" s="597"/>
      <c r="L9" s="598"/>
      <c r="M9" s="596" t="s">
        <v>6</v>
      </c>
      <c r="N9" s="597"/>
      <c r="O9" s="598"/>
      <c r="P9" s="596" t="s">
        <v>0</v>
      </c>
      <c r="Q9" s="597"/>
      <c r="R9" s="598"/>
    </row>
    <row r="10" spans="2:19" s="52" customFormat="1" ht="25.5" customHeight="1" thickBot="1" x14ac:dyDescent="0.25">
      <c r="B10" s="154"/>
      <c r="C10" s="303" t="s">
        <v>2</v>
      </c>
      <c r="D10" s="305" t="s">
        <v>488</v>
      </c>
      <c r="E10" s="154" t="s">
        <v>489</v>
      </c>
      <c r="F10" s="154" t="s">
        <v>490</v>
      </c>
      <c r="G10" s="305" t="s">
        <v>488</v>
      </c>
      <c r="H10" s="154" t="s">
        <v>489</v>
      </c>
      <c r="I10" s="154" t="s">
        <v>490</v>
      </c>
      <c r="J10" s="305" t="s">
        <v>488</v>
      </c>
      <c r="K10" s="154" t="s">
        <v>489</v>
      </c>
      <c r="L10" s="154" t="s">
        <v>490</v>
      </c>
      <c r="M10" s="305" t="s">
        <v>488</v>
      </c>
      <c r="N10" s="154" t="s">
        <v>489</v>
      </c>
      <c r="O10" s="154" t="s">
        <v>490</v>
      </c>
      <c r="P10" s="305" t="s">
        <v>488</v>
      </c>
      <c r="Q10" s="154" t="s">
        <v>489</v>
      </c>
      <c r="R10" s="154" t="s">
        <v>490</v>
      </c>
    </row>
    <row r="11" spans="2:19" s="49" customFormat="1" ht="15" thickBot="1" x14ac:dyDescent="0.25">
      <c r="B11" s="154">
        <v>1</v>
      </c>
      <c r="C11" s="304" t="s">
        <v>487</v>
      </c>
      <c r="D11" s="306">
        <v>890</v>
      </c>
      <c r="E11" s="154">
        <v>390</v>
      </c>
      <c r="F11" s="154">
        <v>500</v>
      </c>
      <c r="G11" s="306">
        <v>890</v>
      </c>
      <c r="H11" s="154">
        <v>390</v>
      </c>
      <c r="I11" s="154">
        <v>500</v>
      </c>
      <c r="J11" s="306">
        <v>890</v>
      </c>
      <c r="K11" s="154">
        <v>390</v>
      </c>
      <c r="L11" s="154">
        <v>500</v>
      </c>
      <c r="M11" s="306">
        <v>890</v>
      </c>
      <c r="N11" s="154">
        <v>390</v>
      </c>
      <c r="O11" s="154">
        <v>500</v>
      </c>
      <c r="P11" s="306">
        <v>890</v>
      </c>
      <c r="Q11" s="154">
        <v>390</v>
      </c>
      <c r="R11" s="154">
        <v>500</v>
      </c>
    </row>
    <row r="12" spans="2:19" x14ac:dyDescent="0.2">
      <c r="B12" s="243" t="s">
        <v>130</v>
      </c>
      <c r="C12" s="155" t="s">
        <v>131</v>
      </c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</row>
    <row r="13" spans="2:19" x14ac:dyDescent="0.2">
      <c r="B13" s="243">
        <v>1</v>
      </c>
      <c r="C13" s="155" t="s">
        <v>132</v>
      </c>
      <c r="D13" s="156">
        <v>4918.3884105999996</v>
      </c>
      <c r="E13" s="156">
        <f>+D13/$D$11*$E$11</f>
        <v>2155.2488540831459</v>
      </c>
      <c r="F13" s="156">
        <f>+D13/$D$11*$F$11</f>
        <v>2763.1395565168536</v>
      </c>
      <c r="G13" s="156">
        <v>4343.6386456999999</v>
      </c>
      <c r="H13" s="156">
        <f>+G13/$D$11*$E$11</f>
        <v>1903.3922155314606</v>
      </c>
      <c r="I13" s="156">
        <f>+G13/$D$11*$F$11</f>
        <v>2440.2464301685391</v>
      </c>
      <c r="J13" s="156">
        <v>4589.6688286999997</v>
      </c>
      <c r="K13" s="156">
        <f>+J13/$D$11*$E$11</f>
        <v>2011.2031945988765</v>
      </c>
      <c r="L13" s="156">
        <f>+J13/$D$11*$F$11</f>
        <v>2578.4656341011237</v>
      </c>
      <c r="M13" s="156">
        <v>2804.6542348000003</v>
      </c>
      <c r="N13" s="156">
        <f>+M13/$D$11*$E$11</f>
        <v>1229.0057882831461</v>
      </c>
      <c r="O13" s="156">
        <f>+M13/$D$11*$F$11</f>
        <v>1575.6484465168542</v>
      </c>
      <c r="P13" s="156">
        <v>3245.6973052999997</v>
      </c>
      <c r="Q13" s="156">
        <f>+P13/$D$11*$E$11</f>
        <v>1422.2718528842695</v>
      </c>
      <c r="R13" s="156">
        <f>+P13/$D$11*$F$11</f>
        <v>1823.42545241573</v>
      </c>
      <c r="S13" s="157"/>
    </row>
    <row r="14" spans="2:19" x14ac:dyDescent="0.2">
      <c r="B14" s="243">
        <v>2</v>
      </c>
      <c r="C14" s="155" t="s">
        <v>133</v>
      </c>
      <c r="D14" s="156">
        <v>7839.0027799999998</v>
      </c>
      <c r="E14" s="156">
        <f t="shared" ref="E14:E50" si="0">+D14/$D$11*$E$11</f>
        <v>3435.0686339325839</v>
      </c>
      <c r="F14" s="156">
        <f t="shared" ref="F14:F50" si="1">+D14/$D$11*$F$11</f>
        <v>4403.9341460674159</v>
      </c>
      <c r="G14" s="156">
        <v>7359.3948497000001</v>
      </c>
      <c r="H14" s="156">
        <f t="shared" ref="H14:H50" si="2">+G14/$D$11*$E$11</f>
        <v>3224.9033611044947</v>
      </c>
      <c r="I14" s="156">
        <f t="shared" ref="I14:I50" si="3">+G14/$D$11*$F$11</f>
        <v>4134.4914885955059</v>
      </c>
      <c r="J14" s="156">
        <v>7223.7634986000003</v>
      </c>
      <c r="K14" s="156">
        <f t="shared" ref="K14:K50" si="4">+J14/$D$11*$E$11</f>
        <v>3165.4693982629219</v>
      </c>
      <c r="L14" s="156">
        <f t="shared" ref="L14:L50" si="5">+J14/$D$11*$F$11</f>
        <v>4058.2941003370793</v>
      </c>
      <c r="M14" s="156">
        <v>8180.2364177999998</v>
      </c>
      <c r="N14" s="156">
        <f t="shared" ref="N14:N50" si="6">+M14/$D$11*$E$11</f>
        <v>3584.5979808337074</v>
      </c>
      <c r="O14" s="156">
        <f t="shared" ref="O14:O50" si="7">+M14/$D$11*$F$11</f>
        <v>4595.6384369662919</v>
      </c>
      <c r="P14" s="156">
        <v>8717.4409419000003</v>
      </c>
      <c r="Q14" s="156">
        <f t="shared" ref="Q14:Q50" si="8">+P14/$D$11*$E$11</f>
        <v>3820.0022104955056</v>
      </c>
      <c r="R14" s="156">
        <f t="shared" ref="R14:R50" si="9">+P14/$D$11*$F$11</f>
        <v>4897.4387314044943</v>
      </c>
      <c r="S14" s="157"/>
    </row>
    <row r="15" spans="2:19" x14ac:dyDescent="0.2">
      <c r="B15" s="243">
        <v>3</v>
      </c>
      <c r="C15" s="155" t="s">
        <v>134</v>
      </c>
      <c r="D15" s="156">
        <v>116.00191</v>
      </c>
      <c r="E15" s="156">
        <f t="shared" si="0"/>
        <v>50.832297640449433</v>
      </c>
      <c r="F15" s="156">
        <f t="shared" si="1"/>
        <v>65.169612359550555</v>
      </c>
      <c r="G15" s="156">
        <v>111.89324000000001</v>
      </c>
      <c r="H15" s="156">
        <f t="shared" si="2"/>
        <v>49.031869213483141</v>
      </c>
      <c r="I15" s="156">
        <f t="shared" si="3"/>
        <v>62.861370786516851</v>
      </c>
      <c r="J15" s="156">
        <v>111.29212</v>
      </c>
      <c r="K15" s="156">
        <f t="shared" si="4"/>
        <v>48.768457078651686</v>
      </c>
      <c r="L15" s="156">
        <f t="shared" si="5"/>
        <v>62.523662921348311</v>
      </c>
      <c r="M15" s="156">
        <v>28.492650000000001</v>
      </c>
      <c r="N15" s="156">
        <f t="shared" si="6"/>
        <v>12.485543258426969</v>
      </c>
      <c r="O15" s="156">
        <f t="shared" si="7"/>
        <v>16.007106741573036</v>
      </c>
      <c r="P15" s="156">
        <v>100.43016</v>
      </c>
      <c r="Q15" s="156">
        <f t="shared" si="8"/>
        <v>44.008721797752806</v>
      </c>
      <c r="R15" s="156">
        <f t="shared" si="9"/>
        <v>56.421438202247188</v>
      </c>
      <c r="S15" s="157"/>
    </row>
    <row r="16" spans="2:19" x14ac:dyDescent="0.2">
      <c r="B16" s="243">
        <v>4</v>
      </c>
      <c r="C16" s="155" t="s">
        <v>135</v>
      </c>
      <c r="D16" s="156">
        <v>1689.1064100000001</v>
      </c>
      <c r="E16" s="156">
        <f t="shared" si="0"/>
        <v>740.17022460674161</v>
      </c>
      <c r="F16" s="156">
        <f t="shared" si="1"/>
        <v>948.93618539325848</v>
      </c>
      <c r="G16" s="156">
        <v>2182.7019500000001</v>
      </c>
      <c r="H16" s="156">
        <f t="shared" si="2"/>
        <v>956.46489943820234</v>
      </c>
      <c r="I16" s="156">
        <f t="shared" si="3"/>
        <v>1226.2370505617978</v>
      </c>
      <c r="J16" s="156">
        <v>2434.91437</v>
      </c>
      <c r="K16" s="156">
        <f t="shared" si="4"/>
        <v>1066.9849486516855</v>
      </c>
      <c r="L16" s="156">
        <f t="shared" si="5"/>
        <v>1367.9294213483147</v>
      </c>
      <c r="M16" s="156">
        <v>2396.87381</v>
      </c>
      <c r="N16" s="156">
        <f t="shared" si="6"/>
        <v>1050.3154897752809</v>
      </c>
      <c r="O16" s="156">
        <f t="shared" si="7"/>
        <v>1346.5583202247192</v>
      </c>
      <c r="P16" s="156">
        <v>2754.6920042000002</v>
      </c>
      <c r="Q16" s="156">
        <f t="shared" si="8"/>
        <v>1207.1122265595507</v>
      </c>
      <c r="R16" s="156">
        <f t="shared" si="9"/>
        <v>1547.5797776404497</v>
      </c>
      <c r="S16" s="157"/>
    </row>
    <row r="17" spans="2:19" ht="42.75" x14ac:dyDescent="0.2">
      <c r="B17" s="243">
        <v>4.0999999999999996</v>
      </c>
      <c r="C17" s="155" t="s">
        <v>321</v>
      </c>
      <c r="D17" s="156"/>
      <c r="E17" s="156">
        <f t="shared" si="0"/>
        <v>0</v>
      </c>
      <c r="F17" s="156">
        <f t="shared" si="1"/>
        <v>0</v>
      </c>
      <c r="G17" s="156"/>
      <c r="H17" s="156">
        <f t="shared" si="2"/>
        <v>0</v>
      </c>
      <c r="I17" s="156">
        <f t="shared" si="3"/>
        <v>0</v>
      </c>
      <c r="J17" s="156"/>
      <c r="K17" s="156">
        <f t="shared" si="4"/>
        <v>0</v>
      </c>
      <c r="L17" s="156">
        <f t="shared" si="5"/>
        <v>0</v>
      </c>
      <c r="M17" s="156"/>
      <c r="N17" s="156">
        <f t="shared" si="6"/>
        <v>0</v>
      </c>
      <c r="O17" s="156">
        <f t="shared" si="7"/>
        <v>0</v>
      </c>
      <c r="P17" s="156"/>
      <c r="Q17" s="156">
        <f t="shared" si="8"/>
        <v>0</v>
      </c>
      <c r="R17" s="156">
        <f t="shared" si="9"/>
        <v>0</v>
      </c>
      <c r="S17" s="157"/>
    </row>
    <row r="18" spans="2:19" x14ac:dyDescent="0.2">
      <c r="B18" s="243">
        <v>5</v>
      </c>
      <c r="C18" s="155" t="s">
        <v>138</v>
      </c>
      <c r="D18" s="156">
        <v>669.64652000000001</v>
      </c>
      <c r="E18" s="156">
        <f t="shared" si="0"/>
        <v>293.44060988764045</v>
      </c>
      <c r="F18" s="156">
        <f t="shared" si="1"/>
        <v>376.20591011235956</v>
      </c>
      <c r="G18" s="156">
        <v>0</v>
      </c>
      <c r="H18" s="156">
        <f t="shared" si="2"/>
        <v>0</v>
      </c>
      <c r="I18" s="156">
        <f t="shared" si="3"/>
        <v>0</v>
      </c>
      <c r="J18" s="156">
        <v>0</v>
      </c>
      <c r="K18" s="156">
        <f t="shared" si="4"/>
        <v>0</v>
      </c>
      <c r="L18" s="156">
        <f t="shared" si="5"/>
        <v>0</v>
      </c>
      <c r="M18" s="156">
        <v>1233.6941099999999</v>
      </c>
      <c r="N18" s="156">
        <f t="shared" si="6"/>
        <v>540.60753134831452</v>
      </c>
      <c r="O18" s="156">
        <f t="shared" si="7"/>
        <v>693.08657865168527</v>
      </c>
      <c r="P18" s="156">
        <v>622.44168000000002</v>
      </c>
      <c r="Q18" s="156">
        <f t="shared" si="8"/>
        <v>272.75534292134836</v>
      </c>
      <c r="R18" s="156">
        <f t="shared" si="9"/>
        <v>349.68633707865172</v>
      </c>
      <c r="S18" s="157"/>
    </row>
    <row r="19" spans="2:19" x14ac:dyDescent="0.2">
      <c r="B19" s="243">
        <v>6</v>
      </c>
      <c r="C19" s="155" t="s">
        <v>139</v>
      </c>
      <c r="D19" s="156"/>
      <c r="E19" s="156">
        <f t="shared" si="0"/>
        <v>0</v>
      </c>
      <c r="F19" s="156">
        <f t="shared" si="1"/>
        <v>0</v>
      </c>
      <c r="G19" s="156"/>
      <c r="H19" s="156">
        <f t="shared" si="2"/>
        <v>0</v>
      </c>
      <c r="I19" s="156">
        <f t="shared" si="3"/>
        <v>0</v>
      </c>
      <c r="J19" s="156">
        <v>0</v>
      </c>
      <c r="K19" s="156">
        <f t="shared" si="4"/>
        <v>0</v>
      </c>
      <c r="L19" s="156">
        <f t="shared" si="5"/>
        <v>0</v>
      </c>
      <c r="M19" s="156"/>
      <c r="N19" s="156">
        <f t="shared" si="6"/>
        <v>0</v>
      </c>
      <c r="O19" s="156">
        <f t="shared" si="7"/>
        <v>0</v>
      </c>
      <c r="P19" s="156"/>
      <c r="Q19" s="156">
        <f t="shared" si="8"/>
        <v>0</v>
      </c>
      <c r="R19" s="156">
        <f t="shared" si="9"/>
        <v>0</v>
      </c>
      <c r="S19" s="157"/>
    </row>
    <row r="20" spans="2:19" x14ac:dyDescent="0.2">
      <c r="B20" s="243">
        <v>6.1</v>
      </c>
      <c r="C20" s="155" t="s">
        <v>140</v>
      </c>
      <c r="D20" s="156">
        <v>0</v>
      </c>
      <c r="E20" s="156">
        <f t="shared" si="0"/>
        <v>0</v>
      </c>
      <c r="F20" s="156">
        <f t="shared" si="1"/>
        <v>0</v>
      </c>
      <c r="G20" s="156">
        <v>0</v>
      </c>
      <c r="H20" s="156">
        <f t="shared" si="2"/>
        <v>0</v>
      </c>
      <c r="I20" s="156">
        <f t="shared" si="3"/>
        <v>0</v>
      </c>
      <c r="J20" s="156">
        <v>0</v>
      </c>
      <c r="K20" s="156">
        <f t="shared" si="4"/>
        <v>0</v>
      </c>
      <c r="L20" s="156">
        <f t="shared" si="5"/>
        <v>0</v>
      </c>
      <c r="M20" s="156">
        <v>0</v>
      </c>
      <c r="N20" s="156">
        <f t="shared" si="6"/>
        <v>0</v>
      </c>
      <c r="O20" s="156">
        <f t="shared" si="7"/>
        <v>0</v>
      </c>
      <c r="P20" s="156">
        <v>0</v>
      </c>
      <c r="Q20" s="156">
        <f t="shared" si="8"/>
        <v>0</v>
      </c>
      <c r="R20" s="156">
        <f t="shared" si="9"/>
        <v>0</v>
      </c>
      <c r="S20" s="157"/>
    </row>
    <row r="21" spans="2:19" x14ac:dyDescent="0.2">
      <c r="B21" s="243">
        <v>6.2</v>
      </c>
      <c r="C21" s="155" t="s">
        <v>141</v>
      </c>
      <c r="D21" s="156">
        <v>0</v>
      </c>
      <c r="E21" s="156">
        <f t="shared" si="0"/>
        <v>0</v>
      </c>
      <c r="F21" s="156">
        <f t="shared" si="1"/>
        <v>0</v>
      </c>
      <c r="G21" s="156">
        <v>0</v>
      </c>
      <c r="H21" s="156">
        <f t="shared" si="2"/>
        <v>0</v>
      </c>
      <c r="I21" s="156">
        <f t="shared" si="3"/>
        <v>0</v>
      </c>
      <c r="J21" s="156">
        <v>31.380669999999999</v>
      </c>
      <c r="K21" s="156">
        <f t="shared" si="4"/>
        <v>13.751080112359549</v>
      </c>
      <c r="L21" s="156">
        <f t="shared" si="5"/>
        <v>17.629589887640449</v>
      </c>
      <c r="M21" s="156">
        <v>0</v>
      </c>
      <c r="N21" s="156">
        <f t="shared" si="6"/>
        <v>0</v>
      </c>
      <c r="O21" s="156">
        <f t="shared" si="7"/>
        <v>0</v>
      </c>
      <c r="P21" s="156">
        <v>0</v>
      </c>
      <c r="Q21" s="156">
        <f t="shared" si="8"/>
        <v>0</v>
      </c>
      <c r="R21" s="156">
        <f t="shared" si="9"/>
        <v>0</v>
      </c>
      <c r="S21" s="157"/>
    </row>
    <row r="22" spans="2:19" x14ac:dyDescent="0.2">
      <c r="B22" s="243">
        <v>6.3</v>
      </c>
      <c r="C22" s="155" t="s">
        <v>142</v>
      </c>
      <c r="D22" s="156">
        <v>94.127700000000004</v>
      </c>
      <c r="E22" s="156">
        <f t="shared" si="0"/>
        <v>41.246969662921352</v>
      </c>
      <c r="F22" s="156">
        <f t="shared" si="1"/>
        <v>52.88073033707866</v>
      </c>
      <c r="G22" s="156">
        <v>139.59807499999999</v>
      </c>
      <c r="H22" s="156">
        <f t="shared" si="2"/>
        <v>61.172190168539316</v>
      </c>
      <c r="I22" s="156">
        <f t="shared" si="3"/>
        <v>78.425884831460664</v>
      </c>
      <c r="J22" s="156">
        <v>152.49183239999999</v>
      </c>
      <c r="K22" s="156">
        <f t="shared" si="4"/>
        <v>66.822263635955053</v>
      </c>
      <c r="L22" s="156">
        <f t="shared" si="5"/>
        <v>85.669568764044939</v>
      </c>
      <c r="M22" s="156">
        <v>168.58591480000001</v>
      </c>
      <c r="N22" s="156">
        <f t="shared" si="6"/>
        <v>73.874726710112355</v>
      </c>
      <c r="O22" s="156">
        <f t="shared" si="7"/>
        <v>94.711188089887642</v>
      </c>
      <c r="P22" s="156">
        <v>200.71352579999999</v>
      </c>
      <c r="Q22" s="156">
        <f t="shared" si="8"/>
        <v>87.953118047190998</v>
      </c>
      <c r="R22" s="156">
        <f t="shared" si="9"/>
        <v>112.76040775280897</v>
      </c>
      <c r="S22" s="157"/>
    </row>
    <row r="23" spans="2:19" x14ac:dyDescent="0.2">
      <c r="B23" s="243">
        <v>6.4</v>
      </c>
      <c r="C23" s="155" t="s">
        <v>143</v>
      </c>
      <c r="D23" s="156">
        <v>16.756180000000001</v>
      </c>
      <c r="E23" s="156">
        <f t="shared" si="0"/>
        <v>7.342595730337079</v>
      </c>
      <c r="F23" s="156">
        <f t="shared" si="1"/>
        <v>9.4135842696629215</v>
      </c>
      <c r="G23" s="156">
        <v>18.94866</v>
      </c>
      <c r="H23" s="156">
        <f t="shared" si="2"/>
        <v>8.3033453932584269</v>
      </c>
      <c r="I23" s="156">
        <f t="shared" si="3"/>
        <v>10.645314606741573</v>
      </c>
      <c r="J23" s="156">
        <v>20.96547</v>
      </c>
      <c r="K23" s="156">
        <f t="shared" si="4"/>
        <v>9.1871160674157313</v>
      </c>
      <c r="L23" s="156">
        <f t="shared" si="5"/>
        <v>11.77835393258427</v>
      </c>
      <c r="M23" s="156">
        <v>19.600639999999999</v>
      </c>
      <c r="N23" s="156">
        <f t="shared" si="6"/>
        <v>8.5890444943820228</v>
      </c>
      <c r="O23" s="156">
        <f t="shared" si="7"/>
        <v>11.011595505617978</v>
      </c>
      <c r="P23" s="156">
        <v>20.834430000000001</v>
      </c>
      <c r="Q23" s="156">
        <f t="shared" si="8"/>
        <v>9.1296940449438218</v>
      </c>
      <c r="R23" s="156">
        <f t="shared" si="9"/>
        <v>11.704735955056181</v>
      </c>
      <c r="S23" s="157"/>
    </row>
    <row r="24" spans="2:19" x14ac:dyDescent="0.2">
      <c r="B24" s="243">
        <v>6.5</v>
      </c>
      <c r="C24" s="155" t="s">
        <v>144</v>
      </c>
      <c r="D24" s="156">
        <v>41.662269999999999</v>
      </c>
      <c r="E24" s="156">
        <f t="shared" si="0"/>
        <v>18.256500337078652</v>
      </c>
      <c r="F24" s="156">
        <f t="shared" si="1"/>
        <v>23.405769662921351</v>
      </c>
      <c r="G24" s="156">
        <v>61.254159999999999</v>
      </c>
      <c r="H24" s="156">
        <f t="shared" si="2"/>
        <v>26.841710561797754</v>
      </c>
      <c r="I24" s="156">
        <f t="shared" si="3"/>
        <v>34.412449438202252</v>
      </c>
      <c r="J24" s="156">
        <v>47.589280000000002</v>
      </c>
      <c r="K24" s="156">
        <f t="shared" si="4"/>
        <v>20.853729438202247</v>
      </c>
      <c r="L24" s="156">
        <f t="shared" si="5"/>
        <v>26.735550561797755</v>
      </c>
      <c r="M24" s="156">
        <v>0</v>
      </c>
      <c r="N24" s="156">
        <f t="shared" si="6"/>
        <v>0</v>
      </c>
      <c r="O24" s="156">
        <f t="shared" si="7"/>
        <v>0</v>
      </c>
      <c r="P24" s="156">
        <v>21.632539999999999</v>
      </c>
      <c r="Q24" s="156">
        <f t="shared" si="8"/>
        <v>9.4794276404494386</v>
      </c>
      <c r="R24" s="156">
        <f t="shared" si="9"/>
        <v>12.153112359550562</v>
      </c>
      <c r="S24" s="157"/>
    </row>
    <row r="25" spans="2:19" x14ac:dyDescent="0.2">
      <c r="B25" s="243">
        <v>6.6</v>
      </c>
      <c r="C25" s="155" t="s">
        <v>145</v>
      </c>
      <c r="D25" s="156">
        <v>0</v>
      </c>
      <c r="E25" s="156">
        <f t="shared" si="0"/>
        <v>0</v>
      </c>
      <c r="F25" s="156">
        <f t="shared" si="1"/>
        <v>0</v>
      </c>
      <c r="G25" s="156">
        <v>0</v>
      </c>
      <c r="H25" s="156">
        <f t="shared" si="2"/>
        <v>0</v>
      </c>
      <c r="I25" s="156">
        <f t="shared" si="3"/>
        <v>0</v>
      </c>
      <c r="J25" s="156">
        <v>0</v>
      </c>
      <c r="K25" s="156">
        <f t="shared" si="4"/>
        <v>0</v>
      </c>
      <c r="L25" s="156">
        <f t="shared" si="5"/>
        <v>0</v>
      </c>
      <c r="M25" s="156">
        <v>0</v>
      </c>
      <c r="N25" s="156">
        <f t="shared" si="6"/>
        <v>0</v>
      </c>
      <c r="O25" s="156">
        <f t="shared" si="7"/>
        <v>0</v>
      </c>
      <c r="P25" s="156">
        <v>0</v>
      </c>
      <c r="Q25" s="156">
        <f t="shared" si="8"/>
        <v>0</v>
      </c>
      <c r="R25" s="156">
        <f t="shared" si="9"/>
        <v>0</v>
      </c>
      <c r="S25" s="157"/>
    </row>
    <row r="26" spans="2:19" x14ac:dyDescent="0.2">
      <c r="B26" s="243">
        <v>6.7</v>
      </c>
      <c r="C26" s="155" t="s">
        <v>146</v>
      </c>
      <c r="D26" s="156">
        <v>0</v>
      </c>
      <c r="E26" s="156">
        <f t="shared" si="0"/>
        <v>0</v>
      </c>
      <c r="F26" s="156">
        <f t="shared" si="1"/>
        <v>0</v>
      </c>
      <c r="G26" s="156">
        <v>0</v>
      </c>
      <c r="H26" s="156">
        <f t="shared" si="2"/>
        <v>0</v>
      </c>
      <c r="I26" s="156">
        <f t="shared" si="3"/>
        <v>0</v>
      </c>
      <c r="J26" s="156">
        <v>0</v>
      </c>
      <c r="K26" s="156">
        <f t="shared" si="4"/>
        <v>0</v>
      </c>
      <c r="L26" s="156">
        <f t="shared" si="5"/>
        <v>0</v>
      </c>
      <c r="M26" s="156">
        <v>0</v>
      </c>
      <c r="N26" s="156">
        <f t="shared" si="6"/>
        <v>0</v>
      </c>
      <c r="O26" s="156">
        <f t="shared" si="7"/>
        <v>0</v>
      </c>
      <c r="P26" s="156">
        <v>0</v>
      </c>
      <c r="Q26" s="156">
        <f t="shared" si="8"/>
        <v>0</v>
      </c>
      <c r="R26" s="156">
        <f t="shared" si="9"/>
        <v>0</v>
      </c>
      <c r="S26" s="157"/>
    </row>
    <row r="27" spans="2:19" x14ac:dyDescent="0.2">
      <c r="B27" s="243">
        <v>6.8</v>
      </c>
      <c r="C27" s="155" t="s">
        <v>147</v>
      </c>
      <c r="D27" s="156">
        <v>1.5821799999999999</v>
      </c>
      <c r="E27" s="156">
        <f t="shared" si="0"/>
        <v>0.69331483146067407</v>
      </c>
      <c r="F27" s="156">
        <f t="shared" si="1"/>
        <v>0.88886516853932585</v>
      </c>
      <c r="G27" s="156">
        <v>1.1685700000000001</v>
      </c>
      <c r="H27" s="156">
        <f t="shared" si="2"/>
        <v>0.51207000000000003</v>
      </c>
      <c r="I27" s="156">
        <f t="shared" si="3"/>
        <v>0.65650000000000008</v>
      </c>
      <c r="J27" s="156">
        <v>2.7818000000000001</v>
      </c>
      <c r="K27" s="156">
        <f t="shared" si="4"/>
        <v>1.218991011235955</v>
      </c>
      <c r="L27" s="156">
        <f t="shared" si="5"/>
        <v>1.5628089887640451</v>
      </c>
      <c r="M27" s="156">
        <v>5.0827799999999996</v>
      </c>
      <c r="N27" s="156">
        <f t="shared" si="6"/>
        <v>2.227285617977528</v>
      </c>
      <c r="O27" s="156">
        <f t="shared" si="7"/>
        <v>2.8554943820224721</v>
      </c>
      <c r="P27" s="156">
        <v>5.2385799999999998</v>
      </c>
      <c r="Q27" s="156">
        <f t="shared" si="8"/>
        <v>2.2955575280898874</v>
      </c>
      <c r="R27" s="156">
        <f t="shared" si="9"/>
        <v>2.9430224719101119</v>
      </c>
      <c r="S27" s="157"/>
    </row>
    <row r="28" spans="2:19" x14ac:dyDescent="0.2">
      <c r="B28" s="243">
        <v>6.9</v>
      </c>
      <c r="C28" s="155" t="s">
        <v>148</v>
      </c>
      <c r="D28" s="156"/>
      <c r="E28" s="156">
        <f t="shared" si="0"/>
        <v>0</v>
      </c>
      <c r="F28" s="156">
        <f t="shared" si="1"/>
        <v>0</v>
      </c>
      <c r="G28" s="156">
        <v>0</v>
      </c>
      <c r="H28" s="156">
        <f t="shared" si="2"/>
        <v>0</v>
      </c>
      <c r="I28" s="156">
        <f t="shared" si="3"/>
        <v>0</v>
      </c>
      <c r="J28" s="156">
        <v>0</v>
      </c>
      <c r="K28" s="156">
        <f t="shared" si="4"/>
        <v>0</v>
      </c>
      <c r="L28" s="156">
        <f t="shared" si="5"/>
        <v>0</v>
      </c>
      <c r="M28" s="156">
        <v>0</v>
      </c>
      <c r="N28" s="156">
        <f t="shared" si="6"/>
        <v>0</v>
      </c>
      <c r="O28" s="156">
        <f t="shared" si="7"/>
        <v>0</v>
      </c>
      <c r="P28" s="156">
        <v>0</v>
      </c>
      <c r="Q28" s="156">
        <f t="shared" si="8"/>
        <v>0</v>
      </c>
      <c r="R28" s="156">
        <f t="shared" si="9"/>
        <v>0</v>
      </c>
      <c r="S28" s="157"/>
    </row>
    <row r="29" spans="2:19" ht="28.5" x14ac:dyDescent="0.2">
      <c r="B29" s="243"/>
      <c r="C29" s="155" t="s">
        <v>149</v>
      </c>
      <c r="D29" s="158">
        <f>SUM(D20:D28)</f>
        <v>154.12833000000001</v>
      </c>
      <c r="E29" s="156">
        <f t="shared" si="0"/>
        <v>67.539380561797756</v>
      </c>
      <c r="F29" s="156">
        <f t="shared" si="1"/>
        <v>86.588949438202249</v>
      </c>
      <c r="G29" s="158">
        <f>SUM(G20:G28)</f>
        <v>220.96946499999996</v>
      </c>
      <c r="H29" s="156">
        <f t="shared" si="2"/>
        <v>96.82931612359549</v>
      </c>
      <c r="I29" s="156">
        <f t="shared" si="3"/>
        <v>124.14014887640447</v>
      </c>
      <c r="J29" s="158">
        <f>SUM(J20:J28)</f>
        <v>255.20905240000002</v>
      </c>
      <c r="K29" s="156">
        <f t="shared" si="4"/>
        <v>111.83318026516855</v>
      </c>
      <c r="L29" s="156">
        <f t="shared" si="5"/>
        <v>143.37587213483147</v>
      </c>
      <c r="M29" s="158">
        <f>SUM(M20:M28)</f>
        <v>193.26933480000002</v>
      </c>
      <c r="N29" s="156">
        <f t="shared" si="6"/>
        <v>84.691056822471921</v>
      </c>
      <c r="O29" s="156">
        <f t="shared" si="7"/>
        <v>108.5782779775281</v>
      </c>
      <c r="P29" s="158">
        <f>SUM(P20:P28)</f>
        <v>248.4190758</v>
      </c>
      <c r="Q29" s="156">
        <f t="shared" si="8"/>
        <v>108.85779726067416</v>
      </c>
      <c r="R29" s="156">
        <f t="shared" si="9"/>
        <v>139.56127853932585</v>
      </c>
      <c r="S29" s="157"/>
    </row>
    <row r="30" spans="2:19" x14ac:dyDescent="0.2">
      <c r="B30" s="243">
        <v>7</v>
      </c>
      <c r="C30" s="155" t="s">
        <v>150</v>
      </c>
      <c r="D30" s="156"/>
      <c r="E30" s="156">
        <f t="shared" si="0"/>
        <v>0</v>
      </c>
      <c r="F30" s="156">
        <f t="shared" si="1"/>
        <v>0</v>
      </c>
      <c r="G30" s="156"/>
      <c r="H30" s="156">
        <f t="shared" si="2"/>
        <v>0</v>
      </c>
      <c r="I30" s="156">
        <f t="shared" si="3"/>
        <v>0</v>
      </c>
      <c r="J30" s="156"/>
      <c r="K30" s="156">
        <f t="shared" si="4"/>
        <v>0</v>
      </c>
      <c r="L30" s="156">
        <f t="shared" si="5"/>
        <v>0</v>
      </c>
      <c r="M30" s="156"/>
      <c r="N30" s="156">
        <f t="shared" si="6"/>
        <v>0</v>
      </c>
      <c r="O30" s="156">
        <f t="shared" si="7"/>
        <v>0</v>
      </c>
      <c r="P30" s="156"/>
      <c r="Q30" s="156">
        <f t="shared" si="8"/>
        <v>0</v>
      </c>
      <c r="R30" s="156">
        <f t="shared" si="9"/>
        <v>0</v>
      </c>
      <c r="S30" s="157"/>
    </row>
    <row r="31" spans="2:19" x14ac:dyDescent="0.2">
      <c r="B31" s="243">
        <v>7.1</v>
      </c>
      <c r="C31" s="155" t="s">
        <v>151</v>
      </c>
      <c r="D31" s="156">
        <v>8938.9431259000012</v>
      </c>
      <c r="E31" s="156">
        <f t="shared" si="0"/>
        <v>3917.0649652820234</v>
      </c>
      <c r="F31" s="156">
        <f t="shared" si="1"/>
        <v>5021.8781606179782</v>
      </c>
      <c r="G31" s="156">
        <v>9480.0444934000006</v>
      </c>
      <c r="H31" s="156">
        <f t="shared" si="2"/>
        <v>4154.1768004786518</v>
      </c>
      <c r="I31" s="156">
        <f t="shared" si="3"/>
        <v>5325.8676929213489</v>
      </c>
      <c r="J31" s="156">
        <v>10125.04457</v>
      </c>
      <c r="K31" s="156">
        <f t="shared" si="4"/>
        <v>4436.8172834831466</v>
      </c>
      <c r="L31" s="156">
        <f t="shared" si="5"/>
        <v>5688.2272865168543</v>
      </c>
      <c r="M31" s="156">
        <v>10103.013139999999</v>
      </c>
      <c r="N31" s="156">
        <f t="shared" si="6"/>
        <v>4427.1630613483139</v>
      </c>
      <c r="O31" s="156">
        <f t="shared" si="7"/>
        <v>5675.8500786516852</v>
      </c>
      <c r="P31" s="156">
        <v>13218.27663</v>
      </c>
      <c r="Q31" s="156">
        <f t="shared" si="8"/>
        <v>5792.2785232584265</v>
      </c>
      <c r="R31" s="156">
        <f t="shared" si="9"/>
        <v>7425.9981067415729</v>
      </c>
      <c r="S31" s="157"/>
    </row>
    <row r="32" spans="2:19" x14ac:dyDescent="0.2">
      <c r="B32" s="243"/>
      <c r="C32" s="155" t="s">
        <v>322</v>
      </c>
      <c r="D32" s="156">
        <v>2733.4843453254348</v>
      </c>
      <c r="E32" s="156">
        <f t="shared" si="0"/>
        <v>1197.8189827830556</v>
      </c>
      <c r="F32" s="156">
        <f t="shared" si="1"/>
        <v>1535.6653625423792</v>
      </c>
      <c r="G32" s="156">
        <v>5609.6570524723975</v>
      </c>
      <c r="H32" s="156">
        <f t="shared" si="2"/>
        <v>2458.1643263643091</v>
      </c>
      <c r="I32" s="156">
        <f t="shared" si="3"/>
        <v>3151.4927261080884</v>
      </c>
      <c r="J32" s="156">
        <v>2017.2158783377492</v>
      </c>
      <c r="K32" s="156">
        <f t="shared" si="4"/>
        <v>883.94853095699125</v>
      </c>
      <c r="L32" s="156">
        <f t="shared" si="5"/>
        <v>1133.2673473807579</v>
      </c>
      <c r="M32" s="156">
        <v>5218.1459142389485</v>
      </c>
      <c r="N32" s="156">
        <f t="shared" si="6"/>
        <v>2286.603265790101</v>
      </c>
      <c r="O32" s="156">
        <f t="shared" si="7"/>
        <v>2931.5426484488476</v>
      </c>
      <c r="P32" s="156">
        <v>6300.6521932662199</v>
      </c>
      <c r="Q32" s="156">
        <f t="shared" si="8"/>
        <v>2760.9599498582311</v>
      </c>
      <c r="R32" s="156">
        <f t="shared" si="9"/>
        <v>3539.6922434079884</v>
      </c>
      <c r="S32" s="157"/>
    </row>
    <row r="33" spans="2:19" x14ac:dyDescent="0.2">
      <c r="B33" s="243">
        <v>7.2</v>
      </c>
      <c r="C33" s="155" t="s">
        <v>152</v>
      </c>
      <c r="D33" s="156">
        <v>503.856086</v>
      </c>
      <c r="E33" s="156">
        <f t="shared" si="0"/>
        <v>220.79086914606742</v>
      </c>
      <c r="F33" s="156">
        <f t="shared" si="1"/>
        <v>283.06521685393261</v>
      </c>
      <c r="G33" s="156">
        <v>542.64445999999998</v>
      </c>
      <c r="H33" s="156">
        <f t="shared" si="2"/>
        <v>237.7880217977528</v>
      </c>
      <c r="I33" s="156">
        <f t="shared" si="3"/>
        <v>304.85643820224715</v>
      </c>
      <c r="J33" s="156">
        <v>490.57655999999997</v>
      </c>
      <c r="K33" s="156">
        <f t="shared" si="4"/>
        <v>214.97175101123597</v>
      </c>
      <c r="L33" s="156">
        <f t="shared" si="5"/>
        <v>275.60480898876403</v>
      </c>
      <c r="M33" s="156">
        <v>601.966498</v>
      </c>
      <c r="N33" s="156">
        <f t="shared" si="6"/>
        <v>263.78307215730337</v>
      </c>
      <c r="O33" s="156">
        <f t="shared" si="7"/>
        <v>338.18342584269664</v>
      </c>
      <c r="P33" s="156">
        <v>572.08839</v>
      </c>
      <c r="Q33" s="156">
        <f t="shared" si="8"/>
        <v>250.69041808988766</v>
      </c>
      <c r="R33" s="156">
        <f t="shared" si="9"/>
        <v>321.3979719101124</v>
      </c>
      <c r="S33" s="157"/>
    </row>
    <row r="34" spans="2:19" x14ac:dyDescent="0.2">
      <c r="B34" s="243">
        <v>7.3</v>
      </c>
      <c r="C34" s="155" t="s">
        <v>153</v>
      </c>
      <c r="D34" s="156">
        <v>2.4950000000000001</v>
      </c>
      <c r="E34" s="156">
        <f t="shared" si="0"/>
        <v>1.0933146067415731</v>
      </c>
      <c r="F34" s="156">
        <f t="shared" si="1"/>
        <v>1.401685393258427</v>
      </c>
      <c r="G34" s="156">
        <v>0</v>
      </c>
      <c r="H34" s="156">
        <f t="shared" si="2"/>
        <v>0</v>
      </c>
      <c r="I34" s="156">
        <f t="shared" si="3"/>
        <v>0</v>
      </c>
      <c r="J34" s="156">
        <v>0</v>
      </c>
      <c r="K34" s="156">
        <f t="shared" si="4"/>
        <v>0</v>
      </c>
      <c r="L34" s="156">
        <f t="shared" si="5"/>
        <v>0</v>
      </c>
      <c r="M34" s="156">
        <v>0</v>
      </c>
      <c r="N34" s="156">
        <f t="shared" si="6"/>
        <v>0</v>
      </c>
      <c r="O34" s="156">
        <f t="shared" si="7"/>
        <v>0</v>
      </c>
      <c r="P34" s="156">
        <v>0</v>
      </c>
      <c r="Q34" s="156">
        <f t="shared" si="8"/>
        <v>0</v>
      </c>
      <c r="R34" s="156">
        <f t="shared" si="9"/>
        <v>0</v>
      </c>
      <c r="S34" s="157"/>
    </row>
    <row r="35" spans="2:19" x14ac:dyDescent="0.2">
      <c r="B35" s="243">
        <v>7.4</v>
      </c>
      <c r="C35" s="155" t="s">
        <v>154</v>
      </c>
      <c r="D35" s="156">
        <v>0</v>
      </c>
      <c r="E35" s="156">
        <f t="shared" si="0"/>
        <v>0</v>
      </c>
      <c r="F35" s="156">
        <f t="shared" si="1"/>
        <v>0</v>
      </c>
      <c r="G35" s="156">
        <v>0</v>
      </c>
      <c r="H35" s="156">
        <f t="shared" si="2"/>
        <v>0</v>
      </c>
      <c r="I35" s="156">
        <f t="shared" si="3"/>
        <v>0</v>
      </c>
      <c r="J35" s="156">
        <v>0</v>
      </c>
      <c r="K35" s="156">
        <f t="shared" si="4"/>
        <v>0</v>
      </c>
      <c r="L35" s="156">
        <f t="shared" si="5"/>
        <v>0</v>
      </c>
      <c r="M35" s="156">
        <v>0</v>
      </c>
      <c r="N35" s="156">
        <f t="shared" si="6"/>
        <v>0</v>
      </c>
      <c r="O35" s="156">
        <f t="shared" si="7"/>
        <v>0</v>
      </c>
      <c r="P35" s="156">
        <v>0</v>
      </c>
      <c r="Q35" s="156">
        <f t="shared" si="8"/>
        <v>0</v>
      </c>
      <c r="R35" s="156">
        <f t="shared" si="9"/>
        <v>0</v>
      </c>
      <c r="S35" s="157"/>
    </row>
    <row r="36" spans="2:19" x14ac:dyDescent="0.2">
      <c r="B36" s="243">
        <v>7.5</v>
      </c>
      <c r="C36" s="155" t="s">
        <v>155</v>
      </c>
      <c r="D36" s="156">
        <v>158.78569999999999</v>
      </c>
      <c r="E36" s="156">
        <f t="shared" si="0"/>
        <v>69.580250561797754</v>
      </c>
      <c r="F36" s="156">
        <f t="shared" si="1"/>
        <v>89.205449438202251</v>
      </c>
      <c r="G36" s="156">
        <v>240.97971999999999</v>
      </c>
      <c r="H36" s="156">
        <f t="shared" si="2"/>
        <v>105.59785483146067</v>
      </c>
      <c r="I36" s="156">
        <f t="shared" si="3"/>
        <v>135.38186516853932</v>
      </c>
      <c r="J36" s="156">
        <v>226.59827000000001</v>
      </c>
      <c r="K36" s="156">
        <f t="shared" si="4"/>
        <v>99.295871123595518</v>
      </c>
      <c r="L36" s="156">
        <f t="shared" si="5"/>
        <v>127.30239887640451</v>
      </c>
      <c r="M36" s="156">
        <v>253.63499999999999</v>
      </c>
      <c r="N36" s="156">
        <f t="shared" si="6"/>
        <v>111.14342696629213</v>
      </c>
      <c r="O36" s="156">
        <f t="shared" si="7"/>
        <v>142.49157303370785</v>
      </c>
      <c r="P36" s="156">
        <v>238.12</v>
      </c>
      <c r="Q36" s="156">
        <f t="shared" si="8"/>
        <v>104.3447191011236</v>
      </c>
      <c r="R36" s="156">
        <f t="shared" si="9"/>
        <v>133.77528089887642</v>
      </c>
      <c r="S36" s="157"/>
    </row>
    <row r="37" spans="2:19" x14ac:dyDescent="0.2">
      <c r="B37" s="243">
        <v>7.6</v>
      </c>
      <c r="C37" s="155" t="s">
        <v>156</v>
      </c>
      <c r="D37" s="156">
        <v>0</v>
      </c>
      <c r="E37" s="156">
        <f t="shared" si="0"/>
        <v>0</v>
      </c>
      <c r="F37" s="156">
        <f t="shared" si="1"/>
        <v>0</v>
      </c>
      <c r="G37" s="156">
        <v>0</v>
      </c>
      <c r="H37" s="156">
        <f t="shared" si="2"/>
        <v>0</v>
      </c>
      <c r="I37" s="156">
        <f t="shared" si="3"/>
        <v>0</v>
      </c>
      <c r="J37" s="156">
        <v>0</v>
      </c>
      <c r="K37" s="156">
        <f t="shared" si="4"/>
        <v>0</v>
      </c>
      <c r="L37" s="156">
        <f t="shared" si="5"/>
        <v>0</v>
      </c>
      <c r="M37" s="156">
        <v>0</v>
      </c>
      <c r="N37" s="156">
        <f t="shared" si="6"/>
        <v>0</v>
      </c>
      <c r="O37" s="156">
        <f t="shared" si="7"/>
        <v>0</v>
      </c>
      <c r="P37" s="156">
        <v>0</v>
      </c>
      <c r="Q37" s="156">
        <f t="shared" si="8"/>
        <v>0</v>
      </c>
      <c r="R37" s="156">
        <f t="shared" si="9"/>
        <v>0</v>
      </c>
      <c r="S37" s="157"/>
    </row>
    <row r="38" spans="2:19" x14ac:dyDescent="0.2">
      <c r="B38" s="243"/>
      <c r="C38" s="155" t="s">
        <v>157</v>
      </c>
      <c r="D38" s="156">
        <f>SUM(D31:D37)</f>
        <v>12337.564257225436</v>
      </c>
      <c r="E38" s="156">
        <f t="shared" si="0"/>
        <v>5406.3483823796851</v>
      </c>
      <c r="F38" s="156">
        <f t="shared" si="1"/>
        <v>6931.2158748457505</v>
      </c>
      <c r="G38" s="156">
        <f t="shared" ref="G38:P38" si="10">SUM(G31:G37)</f>
        <v>15873.325725872397</v>
      </c>
      <c r="H38" s="156">
        <f t="shared" si="2"/>
        <v>6955.7270034721741</v>
      </c>
      <c r="I38" s="156">
        <f t="shared" si="3"/>
        <v>8917.5987224002238</v>
      </c>
      <c r="J38" s="156">
        <f t="shared" si="10"/>
        <v>12859.435278337749</v>
      </c>
      <c r="K38" s="156">
        <f t="shared" si="4"/>
        <v>5635.0334365749686</v>
      </c>
      <c r="L38" s="156">
        <f t="shared" si="5"/>
        <v>7224.4018417627804</v>
      </c>
      <c r="M38" s="156">
        <f t="shared" si="10"/>
        <v>16176.760552238948</v>
      </c>
      <c r="N38" s="156">
        <f t="shared" si="6"/>
        <v>7088.6928262620104</v>
      </c>
      <c r="O38" s="156">
        <f t="shared" si="7"/>
        <v>9088.0677259769363</v>
      </c>
      <c r="P38" s="156">
        <f t="shared" si="10"/>
        <v>20329.137213266222</v>
      </c>
      <c r="Q38" s="156">
        <f t="shared" si="8"/>
        <v>8908.2736103076695</v>
      </c>
      <c r="R38" s="156">
        <f t="shared" si="9"/>
        <v>11420.86360295855</v>
      </c>
      <c r="S38" s="157"/>
    </row>
    <row r="39" spans="2:19" x14ac:dyDescent="0.2">
      <c r="B39" s="243">
        <v>8</v>
      </c>
      <c r="C39" s="155" t="s">
        <v>158</v>
      </c>
      <c r="D39" s="156">
        <v>0</v>
      </c>
      <c r="E39" s="156">
        <f t="shared" si="0"/>
        <v>0</v>
      </c>
      <c r="F39" s="156">
        <f t="shared" si="1"/>
        <v>0</v>
      </c>
      <c r="G39" s="156">
        <v>0</v>
      </c>
      <c r="H39" s="156">
        <f t="shared" si="2"/>
        <v>0</v>
      </c>
      <c r="I39" s="156">
        <f t="shared" si="3"/>
        <v>0</v>
      </c>
      <c r="J39" s="156">
        <v>0</v>
      </c>
      <c r="K39" s="156">
        <f t="shared" si="4"/>
        <v>0</v>
      </c>
      <c r="L39" s="156">
        <f t="shared" si="5"/>
        <v>0</v>
      </c>
      <c r="M39" s="156">
        <v>0</v>
      </c>
      <c r="N39" s="156">
        <f t="shared" si="6"/>
        <v>0</v>
      </c>
      <c r="O39" s="156">
        <f t="shared" si="7"/>
        <v>0</v>
      </c>
      <c r="P39" s="156">
        <v>0</v>
      </c>
      <c r="Q39" s="156">
        <f t="shared" si="8"/>
        <v>0</v>
      </c>
      <c r="R39" s="156">
        <f t="shared" si="9"/>
        <v>0</v>
      </c>
      <c r="S39" s="157"/>
    </row>
    <row r="40" spans="2:19" x14ac:dyDescent="0.2">
      <c r="B40" s="243">
        <v>9</v>
      </c>
      <c r="C40" s="155" t="s">
        <v>159</v>
      </c>
      <c r="D40" s="156">
        <v>0</v>
      </c>
      <c r="E40" s="156">
        <f t="shared" si="0"/>
        <v>0</v>
      </c>
      <c r="F40" s="156">
        <f t="shared" si="1"/>
        <v>0</v>
      </c>
      <c r="G40" s="156">
        <v>0</v>
      </c>
      <c r="H40" s="156">
        <f t="shared" si="2"/>
        <v>0</v>
      </c>
      <c r="I40" s="156">
        <f t="shared" si="3"/>
        <v>0</v>
      </c>
      <c r="J40" s="156">
        <v>0</v>
      </c>
      <c r="K40" s="156">
        <f t="shared" si="4"/>
        <v>0</v>
      </c>
      <c r="L40" s="156">
        <f t="shared" si="5"/>
        <v>0</v>
      </c>
      <c r="M40" s="156">
        <v>0</v>
      </c>
      <c r="N40" s="156">
        <f t="shared" si="6"/>
        <v>0</v>
      </c>
      <c r="O40" s="156">
        <f t="shared" si="7"/>
        <v>0</v>
      </c>
      <c r="P40" s="156">
        <v>2150</v>
      </c>
      <c r="Q40" s="156">
        <f t="shared" si="8"/>
        <v>942.13483146067415</v>
      </c>
      <c r="R40" s="156">
        <f t="shared" si="9"/>
        <v>1207.8651685393259</v>
      </c>
      <c r="S40" s="157"/>
    </row>
    <row r="41" spans="2:19" x14ac:dyDescent="0.2">
      <c r="B41" s="243">
        <v>10</v>
      </c>
      <c r="C41" s="155" t="s">
        <v>160</v>
      </c>
      <c r="D41" s="156">
        <v>0</v>
      </c>
      <c r="E41" s="156">
        <f t="shared" si="0"/>
        <v>0</v>
      </c>
      <c r="F41" s="156">
        <f t="shared" si="1"/>
        <v>0</v>
      </c>
      <c r="G41" s="156">
        <v>0</v>
      </c>
      <c r="H41" s="156">
        <f t="shared" si="2"/>
        <v>0</v>
      </c>
      <c r="I41" s="156">
        <f t="shared" si="3"/>
        <v>0</v>
      </c>
      <c r="J41" s="156">
        <v>0</v>
      </c>
      <c r="K41" s="156">
        <f t="shared" si="4"/>
        <v>0</v>
      </c>
      <c r="L41" s="156">
        <f t="shared" si="5"/>
        <v>0</v>
      </c>
      <c r="M41" s="156">
        <v>0</v>
      </c>
      <c r="N41" s="156">
        <f t="shared" si="6"/>
        <v>0</v>
      </c>
      <c r="O41" s="156">
        <f t="shared" si="7"/>
        <v>0</v>
      </c>
      <c r="P41" s="156">
        <v>0</v>
      </c>
      <c r="Q41" s="156">
        <f t="shared" si="8"/>
        <v>0</v>
      </c>
      <c r="R41" s="156">
        <f t="shared" si="9"/>
        <v>0</v>
      </c>
      <c r="S41" s="157"/>
    </row>
    <row r="42" spans="2:19" x14ac:dyDescent="0.2">
      <c r="B42" s="243">
        <v>11</v>
      </c>
      <c r="C42" s="180" t="s">
        <v>161</v>
      </c>
      <c r="D42" s="156"/>
      <c r="E42" s="156">
        <f t="shared" si="0"/>
        <v>0</v>
      </c>
      <c r="F42" s="156">
        <f t="shared" si="1"/>
        <v>0</v>
      </c>
      <c r="G42" s="156"/>
      <c r="H42" s="156">
        <f t="shared" si="2"/>
        <v>0</v>
      </c>
      <c r="I42" s="156">
        <f t="shared" si="3"/>
        <v>0</v>
      </c>
      <c r="J42" s="156"/>
      <c r="K42" s="156">
        <f t="shared" si="4"/>
        <v>0</v>
      </c>
      <c r="L42" s="156">
        <f t="shared" si="5"/>
        <v>0</v>
      </c>
      <c r="M42" s="156"/>
      <c r="N42" s="156">
        <f t="shared" si="6"/>
        <v>0</v>
      </c>
      <c r="O42" s="156">
        <f t="shared" si="7"/>
        <v>0</v>
      </c>
      <c r="P42" s="156"/>
      <c r="Q42" s="156">
        <f t="shared" si="8"/>
        <v>0</v>
      </c>
      <c r="R42" s="156">
        <f t="shared" si="9"/>
        <v>0</v>
      </c>
      <c r="S42" s="157"/>
    </row>
    <row r="43" spans="2:19" x14ac:dyDescent="0.2">
      <c r="B43" s="243" t="s">
        <v>323</v>
      </c>
      <c r="C43" s="180" t="s">
        <v>324</v>
      </c>
      <c r="D43" s="156">
        <v>628.60386589999985</v>
      </c>
      <c r="E43" s="156">
        <f t="shared" si="0"/>
        <v>275.45562663033701</v>
      </c>
      <c r="F43" s="156">
        <f t="shared" si="1"/>
        <v>353.14823926966284</v>
      </c>
      <c r="G43" s="156">
        <v>631.08613129999992</v>
      </c>
      <c r="H43" s="156">
        <f t="shared" si="2"/>
        <v>276.54336090674155</v>
      </c>
      <c r="I43" s="156">
        <f t="shared" si="3"/>
        <v>354.54277039325837</v>
      </c>
      <c r="J43" s="156">
        <v>677.27828969999996</v>
      </c>
      <c r="K43" s="156">
        <f t="shared" si="4"/>
        <v>296.78486852022468</v>
      </c>
      <c r="L43" s="156">
        <f t="shared" si="5"/>
        <v>380.49342117977523</v>
      </c>
      <c r="M43" s="156">
        <v>640.43526990000009</v>
      </c>
      <c r="N43" s="156">
        <f t="shared" si="6"/>
        <v>280.64017445056186</v>
      </c>
      <c r="O43" s="156">
        <f t="shared" si="7"/>
        <v>359.79509544943829</v>
      </c>
      <c r="P43" s="156">
        <v>388.48402119999997</v>
      </c>
      <c r="Q43" s="156">
        <f t="shared" si="8"/>
        <v>170.23457108764043</v>
      </c>
      <c r="R43" s="156">
        <f t="shared" si="9"/>
        <v>218.24945011235951</v>
      </c>
      <c r="S43" s="157"/>
    </row>
    <row r="44" spans="2:19" ht="28.5" x14ac:dyDescent="0.2">
      <c r="B44" s="243" t="s">
        <v>325</v>
      </c>
      <c r="C44" s="180" t="s">
        <v>326</v>
      </c>
      <c r="D44" s="156">
        <v>1080.7183151745658</v>
      </c>
      <c r="E44" s="156">
        <f t="shared" si="0"/>
        <v>473.57319428997823</v>
      </c>
      <c r="F44" s="156">
        <f t="shared" si="1"/>
        <v>607.14512088458753</v>
      </c>
      <c r="G44" s="156">
        <v>1019.0217938276026</v>
      </c>
      <c r="H44" s="156">
        <f t="shared" si="2"/>
        <v>446.53763999187083</v>
      </c>
      <c r="I44" s="156">
        <f t="shared" si="3"/>
        <v>572.48415383573183</v>
      </c>
      <c r="J44" s="156">
        <v>1420.19026236225</v>
      </c>
      <c r="K44" s="156">
        <f t="shared" si="4"/>
        <v>622.33056440592975</v>
      </c>
      <c r="L44" s="156">
        <f t="shared" si="5"/>
        <v>797.85969795632013</v>
      </c>
      <c r="M44" s="156">
        <v>1342.4542939610528</v>
      </c>
      <c r="N44" s="156">
        <f t="shared" si="6"/>
        <v>588.26648836495576</v>
      </c>
      <c r="O44" s="156">
        <f t="shared" si="7"/>
        <v>754.18780559609706</v>
      </c>
      <c r="P44" s="156">
        <v>1313.5281296337807</v>
      </c>
      <c r="Q44" s="156">
        <f t="shared" si="8"/>
        <v>575.59097815412861</v>
      </c>
      <c r="R44" s="156">
        <f t="shared" si="9"/>
        <v>737.93715147965213</v>
      </c>
      <c r="S44" s="157"/>
    </row>
    <row r="45" spans="2:19" ht="28.5" x14ac:dyDescent="0.2">
      <c r="B45" s="243"/>
      <c r="C45" s="155" t="s">
        <v>327</v>
      </c>
      <c r="D45" s="158">
        <f>D44+D43</f>
        <v>1709.3221810745656</v>
      </c>
      <c r="E45" s="156">
        <f t="shared" si="0"/>
        <v>749.0288209203153</v>
      </c>
      <c r="F45" s="156">
        <f t="shared" si="1"/>
        <v>960.29336015425042</v>
      </c>
      <c r="G45" s="158">
        <f t="shared" ref="G45:P45" si="11">G44+G43</f>
        <v>1650.1079251276024</v>
      </c>
      <c r="H45" s="156">
        <f t="shared" si="2"/>
        <v>723.08100089861227</v>
      </c>
      <c r="I45" s="156">
        <f t="shared" si="3"/>
        <v>927.02692422899008</v>
      </c>
      <c r="J45" s="158">
        <f t="shared" si="11"/>
        <v>2097.4685520622497</v>
      </c>
      <c r="K45" s="156">
        <f t="shared" si="4"/>
        <v>919.11543292615443</v>
      </c>
      <c r="L45" s="156">
        <f t="shared" si="5"/>
        <v>1178.3531191360955</v>
      </c>
      <c r="M45" s="158">
        <f t="shared" si="11"/>
        <v>1982.8895638610529</v>
      </c>
      <c r="N45" s="156">
        <f t="shared" si="6"/>
        <v>868.90666281551751</v>
      </c>
      <c r="O45" s="156">
        <f t="shared" si="7"/>
        <v>1113.9829010455353</v>
      </c>
      <c r="P45" s="158">
        <f t="shared" si="11"/>
        <v>1702.0121508337807</v>
      </c>
      <c r="Q45" s="156">
        <f t="shared" si="8"/>
        <v>745.82554924176907</v>
      </c>
      <c r="R45" s="156">
        <f t="shared" si="9"/>
        <v>956.18660159201158</v>
      </c>
      <c r="S45" s="157"/>
    </row>
    <row r="46" spans="2:19" x14ac:dyDescent="0.2">
      <c r="B46" s="243">
        <v>12</v>
      </c>
      <c r="C46" s="155" t="s">
        <v>162</v>
      </c>
      <c r="D46" s="156">
        <v>942.4868826999998</v>
      </c>
      <c r="E46" s="156">
        <f t="shared" si="0"/>
        <v>412.99986994719092</v>
      </c>
      <c r="F46" s="156">
        <f t="shared" si="1"/>
        <v>529.48701275280882</v>
      </c>
      <c r="G46" s="156">
        <v>556.28669790000026</v>
      </c>
      <c r="H46" s="156">
        <f t="shared" si="2"/>
        <v>243.76608110224731</v>
      </c>
      <c r="I46" s="156">
        <f t="shared" si="3"/>
        <v>312.52061679775295</v>
      </c>
      <c r="J46" s="156">
        <v>411.05126980000017</v>
      </c>
      <c r="K46" s="156">
        <f t="shared" si="4"/>
        <v>180.12359013707871</v>
      </c>
      <c r="L46" s="156">
        <f t="shared" si="5"/>
        <v>230.92767966292143</v>
      </c>
      <c r="M46" s="156">
        <v>287.04559260000019</v>
      </c>
      <c r="N46" s="156">
        <f t="shared" si="6"/>
        <v>125.7840237235956</v>
      </c>
      <c r="O46" s="156">
        <f t="shared" si="7"/>
        <v>161.2615688764046</v>
      </c>
      <c r="P46" s="156">
        <v>299.50773259999988</v>
      </c>
      <c r="Q46" s="156">
        <f t="shared" si="8"/>
        <v>131.24496147640446</v>
      </c>
      <c r="R46" s="156">
        <f t="shared" si="9"/>
        <v>168.26277112359546</v>
      </c>
      <c r="S46" s="157"/>
    </row>
    <row r="47" spans="2:19" x14ac:dyDescent="0.2">
      <c r="B47" s="243">
        <v>14</v>
      </c>
      <c r="C47" s="161" t="s">
        <v>163</v>
      </c>
      <c r="D47" s="158">
        <f>D46+D45+D41+D40+D39+D38+D29+D18+D16+D15+D14+D13</f>
        <v>30375.647681599999</v>
      </c>
      <c r="E47" s="156">
        <f t="shared" si="0"/>
        <v>13310.677073959552</v>
      </c>
      <c r="F47" s="156">
        <f t="shared" si="1"/>
        <v>17064.970607640451</v>
      </c>
      <c r="G47" s="158">
        <f t="shared" ref="G47:P47" si="12">G46+G45+G41+G40+G39+G38+G29+G18+G16+G15+G14+G13</f>
        <v>32298.3184993</v>
      </c>
      <c r="H47" s="156">
        <f t="shared" si="2"/>
        <v>14153.19574688427</v>
      </c>
      <c r="I47" s="156">
        <f t="shared" si="3"/>
        <v>18145.122752415729</v>
      </c>
      <c r="J47" s="158">
        <f t="shared" si="12"/>
        <v>29982.802969899996</v>
      </c>
      <c r="K47" s="156">
        <f t="shared" si="4"/>
        <v>13138.531638495504</v>
      </c>
      <c r="L47" s="156">
        <f t="shared" si="5"/>
        <v>16844.271331404492</v>
      </c>
      <c r="M47" s="158">
        <f t="shared" si="12"/>
        <v>33283.916266100001</v>
      </c>
      <c r="N47" s="156">
        <f t="shared" si="6"/>
        <v>14585.086903122472</v>
      </c>
      <c r="O47" s="156">
        <f t="shared" si="7"/>
        <v>18698.829362977525</v>
      </c>
      <c r="P47" s="158">
        <f t="shared" si="12"/>
        <v>40169.778263899992</v>
      </c>
      <c r="Q47" s="156">
        <f t="shared" si="8"/>
        <v>17602.487104405616</v>
      </c>
      <c r="R47" s="156">
        <f t="shared" si="9"/>
        <v>22567.291159494376</v>
      </c>
      <c r="S47" s="157"/>
    </row>
    <row r="48" spans="2:19" x14ac:dyDescent="0.2">
      <c r="B48" s="243">
        <v>14</v>
      </c>
      <c r="C48" s="155" t="s">
        <v>164</v>
      </c>
      <c r="D48" s="156">
        <v>0</v>
      </c>
      <c r="E48" s="156">
        <f t="shared" si="0"/>
        <v>0</v>
      </c>
      <c r="F48" s="156">
        <f t="shared" si="1"/>
        <v>0</v>
      </c>
      <c r="G48" s="156">
        <v>0</v>
      </c>
      <c r="H48" s="156">
        <f t="shared" si="2"/>
        <v>0</v>
      </c>
      <c r="I48" s="156">
        <f t="shared" si="3"/>
        <v>0</v>
      </c>
      <c r="J48" s="156">
        <v>0</v>
      </c>
      <c r="K48" s="156">
        <f t="shared" si="4"/>
        <v>0</v>
      </c>
      <c r="L48" s="156">
        <f t="shared" si="5"/>
        <v>0</v>
      </c>
      <c r="M48" s="156">
        <v>0</v>
      </c>
      <c r="N48" s="156">
        <f t="shared" si="6"/>
        <v>0</v>
      </c>
      <c r="O48" s="156">
        <f t="shared" si="7"/>
        <v>0</v>
      </c>
      <c r="P48" s="156">
        <v>0</v>
      </c>
      <c r="Q48" s="156">
        <f t="shared" si="8"/>
        <v>0</v>
      </c>
      <c r="R48" s="156">
        <f t="shared" si="9"/>
        <v>0</v>
      </c>
      <c r="S48" s="157"/>
    </row>
    <row r="49" spans="2:18" x14ac:dyDescent="0.2">
      <c r="B49" s="243">
        <v>15</v>
      </c>
      <c r="C49" s="155" t="s">
        <v>165</v>
      </c>
      <c r="D49" s="156">
        <f>D47-D48</f>
        <v>30375.647681599999</v>
      </c>
      <c r="E49" s="156">
        <f t="shared" si="0"/>
        <v>13310.677073959552</v>
      </c>
      <c r="F49" s="156">
        <f t="shared" si="1"/>
        <v>17064.970607640451</v>
      </c>
      <c r="G49" s="156">
        <f>G47-G48</f>
        <v>32298.3184993</v>
      </c>
      <c r="H49" s="156">
        <f t="shared" si="2"/>
        <v>14153.19574688427</v>
      </c>
      <c r="I49" s="156">
        <f t="shared" si="3"/>
        <v>18145.122752415729</v>
      </c>
      <c r="J49" s="156">
        <f>J47-J48</f>
        <v>29982.802969899996</v>
      </c>
      <c r="K49" s="156">
        <f t="shared" si="4"/>
        <v>13138.531638495504</v>
      </c>
      <c r="L49" s="156">
        <f t="shared" si="5"/>
        <v>16844.271331404492</v>
      </c>
      <c r="M49" s="156">
        <f t="shared" ref="M49:P49" si="13">M47-M48</f>
        <v>33283.916266100001</v>
      </c>
      <c r="N49" s="156">
        <f t="shared" si="6"/>
        <v>14585.086903122472</v>
      </c>
      <c r="O49" s="156">
        <f t="shared" si="7"/>
        <v>18698.829362977525</v>
      </c>
      <c r="P49" s="156">
        <f t="shared" si="13"/>
        <v>40169.778263899992</v>
      </c>
      <c r="Q49" s="156">
        <f t="shared" si="8"/>
        <v>17602.487104405616</v>
      </c>
      <c r="R49" s="156">
        <f t="shared" si="9"/>
        <v>22567.291159494376</v>
      </c>
    </row>
    <row r="50" spans="2:18" ht="57" x14ac:dyDescent="0.2">
      <c r="B50" s="243">
        <v>16</v>
      </c>
      <c r="C50" s="155" t="s">
        <v>328</v>
      </c>
      <c r="D50" s="156">
        <v>0</v>
      </c>
      <c r="E50" s="156">
        <f t="shared" si="0"/>
        <v>0</v>
      </c>
      <c r="F50" s="156">
        <f t="shared" si="1"/>
        <v>0</v>
      </c>
      <c r="G50" s="156"/>
      <c r="H50" s="156">
        <f t="shared" si="2"/>
        <v>0</v>
      </c>
      <c r="I50" s="156">
        <f t="shared" si="3"/>
        <v>0</v>
      </c>
      <c r="J50" s="156"/>
      <c r="K50" s="156">
        <f t="shared" si="4"/>
        <v>0</v>
      </c>
      <c r="L50" s="156">
        <f t="shared" si="5"/>
        <v>0</v>
      </c>
      <c r="M50" s="156"/>
      <c r="N50" s="156">
        <f t="shared" si="6"/>
        <v>0</v>
      </c>
      <c r="O50" s="156">
        <f t="shared" si="7"/>
        <v>0</v>
      </c>
      <c r="P50" s="156"/>
      <c r="Q50" s="156">
        <f t="shared" si="8"/>
        <v>0</v>
      </c>
      <c r="R50" s="156">
        <f t="shared" si="9"/>
        <v>0</v>
      </c>
    </row>
    <row r="51" spans="2:18" hidden="1" x14ac:dyDescent="0.2">
      <c r="B51" s="244" t="s">
        <v>166</v>
      </c>
      <c r="C51" s="368"/>
      <c r="D51" s="162">
        <v>0</v>
      </c>
      <c r="E51" s="162"/>
      <c r="F51" s="162"/>
      <c r="G51" s="162">
        <v>0</v>
      </c>
      <c r="H51" s="162"/>
      <c r="I51" s="162"/>
      <c r="J51" s="163">
        <v>0</v>
      </c>
      <c r="K51" s="162"/>
      <c r="L51" s="162"/>
      <c r="M51" s="163">
        <v>0</v>
      </c>
      <c r="N51" s="162"/>
      <c r="O51" s="162"/>
      <c r="P51" s="245">
        <v>0</v>
      </c>
      <c r="Q51" s="162"/>
      <c r="R51" s="162"/>
    </row>
    <row r="52" spans="2:18" s="164" customFormat="1" ht="57.75" hidden="1" customHeight="1" x14ac:dyDescent="0.2">
      <c r="B52" s="587" t="s">
        <v>329</v>
      </c>
      <c r="C52" s="588"/>
      <c r="D52" s="588"/>
      <c r="E52" s="588"/>
      <c r="F52" s="588"/>
      <c r="G52" s="588"/>
      <c r="H52" s="588"/>
      <c r="I52" s="588"/>
      <c r="J52" s="588"/>
      <c r="K52" s="588"/>
      <c r="L52" s="588"/>
      <c r="M52" s="588"/>
      <c r="N52" s="588"/>
      <c r="O52" s="588"/>
      <c r="P52" s="589"/>
      <c r="Q52" s="367"/>
      <c r="R52" s="367"/>
    </row>
    <row r="53" spans="2:18" s="164" customFormat="1" ht="19.5" hidden="1" customHeight="1" x14ac:dyDescent="0.2">
      <c r="B53" s="582" t="s">
        <v>167</v>
      </c>
      <c r="C53" s="583"/>
      <c r="D53" s="583"/>
      <c r="E53" s="583"/>
      <c r="F53" s="583"/>
      <c r="G53" s="583"/>
      <c r="H53" s="583"/>
      <c r="I53" s="583"/>
      <c r="J53" s="583"/>
      <c r="K53" s="583"/>
      <c r="L53" s="583"/>
      <c r="M53" s="583"/>
      <c r="N53" s="583"/>
      <c r="O53" s="583"/>
      <c r="P53" s="584"/>
      <c r="Q53" s="367"/>
      <c r="R53" s="367"/>
    </row>
    <row r="54" spans="2:18" s="164" customFormat="1" ht="15" hidden="1" customHeight="1" x14ac:dyDescent="0.2">
      <c r="B54" s="582" t="s">
        <v>245</v>
      </c>
      <c r="C54" s="583"/>
      <c r="D54" s="583"/>
      <c r="E54" s="583"/>
      <c r="F54" s="583"/>
      <c r="G54" s="583"/>
      <c r="H54" s="583"/>
      <c r="I54" s="583"/>
      <c r="J54" s="583"/>
      <c r="K54" s="583"/>
      <c r="L54" s="583"/>
      <c r="M54" s="583"/>
      <c r="N54" s="583"/>
      <c r="O54" s="583"/>
      <c r="P54" s="584"/>
      <c r="Q54" s="367"/>
      <c r="R54" s="367"/>
    </row>
    <row r="55" spans="2:18" s="164" customFormat="1" ht="17.25" hidden="1" customHeight="1" x14ac:dyDescent="0.2">
      <c r="B55" s="582" t="s">
        <v>169</v>
      </c>
      <c r="C55" s="583"/>
      <c r="D55" s="583"/>
      <c r="E55" s="583"/>
      <c r="F55" s="583"/>
      <c r="G55" s="583"/>
      <c r="H55" s="583"/>
      <c r="I55" s="583"/>
      <c r="J55" s="583"/>
      <c r="K55" s="583"/>
      <c r="L55" s="583"/>
      <c r="M55" s="583"/>
      <c r="N55" s="583"/>
      <c r="O55" s="583"/>
      <c r="P55" s="584"/>
      <c r="Q55" s="367"/>
      <c r="R55" s="367"/>
    </row>
    <row r="56" spans="2:18" s="164" customFormat="1" ht="18.75" hidden="1" customHeight="1" x14ac:dyDescent="0.2">
      <c r="B56" s="582" t="s">
        <v>246</v>
      </c>
      <c r="C56" s="583"/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  <c r="O56" s="583"/>
      <c r="P56" s="584"/>
      <c r="Q56" s="367"/>
      <c r="R56" s="367"/>
    </row>
    <row r="57" spans="2:18" s="164" customFormat="1" ht="15" hidden="1" customHeight="1" x14ac:dyDescent="0.2">
      <c r="B57" s="582" t="s">
        <v>172</v>
      </c>
      <c r="C57" s="583"/>
      <c r="D57" s="583"/>
      <c r="E57" s="583"/>
      <c r="F57" s="583"/>
      <c r="G57" s="583"/>
      <c r="H57" s="583"/>
      <c r="I57" s="583"/>
      <c r="J57" s="583"/>
      <c r="K57" s="583"/>
      <c r="L57" s="583"/>
      <c r="M57" s="583"/>
      <c r="N57" s="583"/>
      <c r="O57" s="583"/>
      <c r="P57" s="584"/>
      <c r="Q57" s="367"/>
      <c r="R57" s="367"/>
    </row>
    <row r="58" spans="2:18" s="164" customFormat="1" ht="15" hidden="1" customHeight="1" x14ac:dyDescent="0.2">
      <c r="B58" s="582" t="s">
        <v>173</v>
      </c>
      <c r="C58" s="583"/>
      <c r="D58" s="583"/>
      <c r="E58" s="583"/>
      <c r="F58" s="583"/>
      <c r="G58" s="583"/>
      <c r="H58" s="583"/>
      <c r="I58" s="583"/>
      <c r="J58" s="583"/>
      <c r="K58" s="583"/>
      <c r="L58" s="583"/>
      <c r="M58" s="583"/>
      <c r="N58" s="583"/>
      <c r="O58" s="583"/>
      <c r="P58" s="584"/>
      <c r="Q58" s="367"/>
      <c r="R58" s="367"/>
    </row>
    <row r="59" spans="2:18" s="164" customFormat="1" ht="15" hidden="1" customHeight="1" x14ac:dyDescent="0.2">
      <c r="B59" s="582" t="s">
        <v>174</v>
      </c>
      <c r="C59" s="583"/>
      <c r="D59" s="583"/>
      <c r="E59" s="583"/>
      <c r="F59" s="583"/>
      <c r="G59" s="583"/>
      <c r="H59" s="583"/>
      <c r="I59" s="583"/>
      <c r="J59" s="583"/>
      <c r="K59" s="583"/>
      <c r="L59" s="583"/>
      <c r="M59" s="583"/>
      <c r="N59" s="583"/>
      <c r="O59" s="583"/>
      <c r="P59" s="584"/>
      <c r="Q59" s="367"/>
      <c r="R59" s="367"/>
    </row>
    <row r="60" spans="2:18" s="164" customFormat="1" ht="18.75" hidden="1" customHeight="1" x14ac:dyDescent="0.2">
      <c r="B60" s="246" t="s">
        <v>330</v>
      </c>
      <c r="C60" s="398"/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247"/>
      <c r="Q60" s="165"/>
      <c r="R60" s="165"/>
    </row>
    <row r="61" spans="2:18" s="164" customFormat="1" ht="18.75" hidden="1" customHeight="1" x14ac:dyDescent="0.2">
      <c r="B61" s="248" t="s">
        <v>331</v>
      </c>
      <c r="C61" s="399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249"/>
      <c r="Q61" s="166"/>
      <c r="R61" s="166"/>
    </row>
    <row r="62" spans="2:18" s="164" customFormat="1" ht="18.75" hidden="1" customHeight="1" x14ac:dyDescent="0.2">
      <c r="B62" s="248" t="s">
        <v>332</v>
      </c>
      <c r="C62" s="399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249"/>
      <c r="Q62" s="166"/>
      <c r="R62" s="166"/>
    </row>
    <row r="63" spans="2:18" s="164" customFormat="1" ht="18.75" hidden="1" customHeight="1" x14ac:dyDescent="0.2">
      <c r="B63" s="248" t="s">
        <v>333</v>
      </c>
      <c r="C63" s="399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249"/>
      <c r="Q63" s="166"/>
      <c r="R63" s="166"/>
    </row>
    <row r="64" spans="2:18" s="164" customFormat="1" ht="18.75" hidden="1" customHeight="1" x14ac:dyDescent="0.2">
      <c r="B64" s="248" t="s">
        <v>177</v>
      </c>
      <c r="C64" s="399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249"/>
      <c r="Q64" s="166"/>
      <c r="R64" s="166"/>
    </row>
    <row r="65" spans="2:18" s="164" customFormat="1" ht="18.75" hidden="1" customHeight="1" x14ac:dyDescent="0.2">
      <c r="B65" s="248" t="s">
        <v>178</v>
      </c>
      <c r="C65" s="399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249"/>
      <c r="Q65" s="166"/>
      <c r="R65" s="166"/>
    </row>
    <row r="66" spans="2:18" s="164" customFormat="1" hidden="1" x14ac:dyDescent="0.2">
      <c r="B66" s="250"/>
      <c r="C66" s="400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251"/>
      <c r="Q66" s="179"/>
      <c r="R66" s="179"/>
    </row>
    <row r="67" spans="2:18" s="164" customFormat="1" hidden="1" x14ac:dyDescent="0.2">
      <c r="B67" s="252"/>
      <c r="C67" s="401"/>
    </row>
    <row r="68" spans="2:18" ht="14.25" hidden="1" customHeight="1" x14ac:dyDescent="0.2">
      <c r="B68" s="369"/>
      <c r="C68" s="369"/>
      <c r="D68" s="369"/>
      <c r="E68" s="369"/>
      <c r="F68" s="369"/>
      <c r="G68" s="369"/>
      <c r="H68" s="369"/>
      <c r="I68" s="369"/>
      <c r="J68" s="369"/>
      <c r="K68" s="369"/>
      <c r="L68" s="369"/>
      <c r="M68" s="369"/>
      <c r="N68" s="369"/>
      <c r="O68" s="369"/>
      <c r="P68" s="253"/>
      <c r="Q68" s="369"/>
      <c r="R68" s="369"/>
    </row>
    <row r="69" spans="2:18" hidden="1" x14ac:dyDescent="0.2"/>
    <row r="70" spans="2:18" hidden="1" x14ac:dyDescent="0.2">
      <c r="B70" s="145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7" t="s">
        <v>334</v>
      </c>
      <c r="Q70" s="146"/>
      <c r="R70" s="146"/>
    </row>
    <row r="71" spans="2:18" ht="15" hidden="1" x14ac:dyDescent="0.2">
      <c r="B71" s="167" t="s">
        <v>335</v>
      </c>
      <c r="C71" s="168"/>
      <c r="D71" s="148"/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9"/>
      <c r="Q71" s="148"/>
      <c r="R71" s="148"/>
    </row>
    <row r="72" spans="2:18" hidden="1" x14ac:dyDescent="0.2">
      <c r="B72" s="150" t="s">
        <v>126</v>
      </c>
      <c r="C72" s="168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53"/>
      <c r="Q72" s="152"/>
      <c r="R72" s="152"/>
    </row>
    <row r="73" spans="2:18" hidden="1" x14ac:dyDescent="0.2">
      <c r="B73" s="377"/>
      <c r="C73" s="590" t="s">
        <v>320</v>
      </c>
      <c r="D73" s="590"/>
      <c r="E73" s="590"/>
      <c r="F73" s="590"/>
      <c r="G73" s="590"/>
      <c r="H73" s="590"/>
      <c r="I73" s="590"/>
      <c r="J73" s="590"/>
      <c r="K73" s="590"/>
      <c r="L73" s="590"/>
      <c r="M73" s="590"/>
      <c r="N73" s="590"/>
      <c r="O73" s="590"/>
      <c r="P73" s="591"/>
      <c r="Q73" s="369"/>
      <c r="R73" s="369"/>
    </row>
    <row r="74" spans="2:18" ht="14.25" hidden="1" customHeight="1" x14ac:dyDescent="0.2">
      <c r="B74" s="377"/>
      <c r="C74" s="369" t="s">
        <v>184</v>
      </c>
      <c r="D74" s="104" t="str">
        <f>D$7</f>
        <v>Chandrapura Thermal Power station</v>
      </c>
      <c r="E74" s="104"/>
      <c r="F74" s="104"/>
      <c r="G74" s="369"/>
      <c r="H74" s="104"/>
      <c r="I74" s="104"/>
      <c r="J74" s="369"/>
      <c r="K74" s="104"/>
      <c r="L74" s="104"/>
      <c r="M74" s="369"/>
      <c r="N74" s="104"/>
      <c r="O74" s="104"/>
      <c r="P74" s="370"/>
      <c r="Q74" s="104"/>
      <c r="R74" s="104"/>
    </row>
    <row r="75" spans="2:18" ht="15" hidden="1" thickBot="1" x14ac:dyDescent="0.25">
      <c r="B75" s="378"/>
      <c r="C75" s="371"/>
      <c r="D75" s="592">
        <f>D$8</f>
        <v>0</v>
      </c>
      <c r="E75" s="592"/>
      <c r="F75" s="592"/>
      <c r="G75" s="592"/>
      <c r="H75" s="371"/>
      <c r="I75" s="371"/>
      <c r="J75" s="371"/>
      <c r="K75" s="371"/>
      <c r="L75" s="371"/>
      <c r="M75" s="169" t="s">
        <v>128</v>
      </c>
      <c r="N75" s="371"/>
      <c r="O75" s="371"/>
      <c r="P75" s="170"/>
      <c r="Q75" s="371"/>
      <c r="R75" s="371"/>
    </row>
    <row r="76" spans="2:18" ht="42.75" hidden="1" x14ac:dyDescent="0.2">
      <c r="B76" s="171" t="s">
        <v>88</v>
      </c>
      <c r="C76" s="172" t="s">
        <v>129</v>
      </c>
      <c r="D76" s="593" t="s">
        <v>3</v>
      </c>
      <c r="E76" s="593"/>
      <c r="F76" s="594"/>
      <c r="G76" s="595" t="s">
        <v>4</v>
      </c>
      <c r="H76" s="593"/>
      <c r="I76" s="594"/>
      <c r="J76" s="595" t="s">
        <v>5</v>
      </c>
      <c r="K76" s="593"/>
      <c r="L76" s="594"/>
      <c r="M76" s="595" t="s">
        <v>6</v>
      </c>
      <c r="N76" s="593"/>
      <c r="O76" s="594"/>
      <c r="P76" s="595" t="s">
        <v>0</v>
      </c>
      <c r="Q76" s="593"/>
      <c r="R76" s="594"/>
    </row>
    <row r="77" spans="2:18" ht="57.75" hidden="1" thickBot="1" x14ac:dyDescent="0.25">
      <c r="B77" s="374"/>
      <c r="C77" s="307" t="s">
        <v>2</v>
      </c>
      <c r="D77" s="307" t="s">
        <v>488</v>
      </c>
      <c r="E77" s="154" t="s">
        <v>489</v>
      </c>
      <c r="F77" s="154" t="s">
        <v>490</v>
      </c>
      <c r="G77" s="307" t="s">
        <v>488</v>
      </c>
      <c r="H77" s="154" t="s">
        <v>489</v>
      </c>
      <c r="I77" s="154" t="s">
        <v>490</v>
      </c>
      <c r="J77" s="307" t="s">
        <v>488</v>
      </c>
      <c r="K77" s="154" t="s">
        <v>489</v>
      </c>
      <c r="L77" s="154" t="s">
        <v>490</v>
      </c>
      <c r="M77" s="307" t="s">
        <v>488</v>
      </c>
      <c r="N77" s="154" t="s">
        <v>489</v>
      </c>
      <c r="O77" s="154" t="s">
        <v>490</v>
      </c>
      <c r="P77" s="307" t="s">
        <v>488</v>
      </c>
      <c r="Q77" s="154" t="s">
        <v>489</v>
      </c>
      <c r="R77" s="154" t="s">
        <v>490</v>
      </c>
    </row>
    <row r="78" spans="2:18" hidden="1" x14ac:dyDescent="0.2">
      <c r="B78" s="374"/>
      <c r="C78" s="308" t="s">
        <v>487</v>
      </c>
      <c r="D78" s="309">
        <v>2340</v>
      </c>
      <c r="E78" s="154">
        <v>390</v>
      </c>
      <c r="F78" s="154">
        <v>500</v>
      </c>
      <c r="G78" s="374"/>
      <c r="H78" s="154">
        <v>390</v>
      </c>
      <c r="I78" s="154">
        <v>500</v>
      </c>
      <c r="J78" s="374"/>
      <c r="K78" s="154">
        <v>390</v>
      </c>
      <c r="L78" s="154">
        <v>500</v>
      </c>
      <c r="M78" s="374"/>
      <c r="N78" s="154">
        <v>390</v>
      </c>
      <c r="O78" s="154">
        <v>500</v>
      </c>
      <c r="P78" s="374"/>
      <c r="Q78" s="154">
        <v>390</v>
      </c>
      <c r="R78" s="154">
        <v>500</v>
      </c>
    </row>
    <row r="79" spans="2:18" hidden="1" x14ac:dyDescent="0.2">
      <c r="B79" s="254">
        <v>1</v>
      </c>
      <c r="C79" s="402" t="s">
        <v>336</v>
      </c>
      <c r="D79" s="176">
        <v>21.837206000000002</v>
      </c>
      <c r="E79" s="156">
        <f t="shared" ref="E79:E90" si="14">+D79/$D$11*$E$11</f>
        <v>9.5691127415730346</v>
      </c>
      <c r="F79" s="156">
        <f t="shared" ref="F79:F90" si="15">+D79/$D$11*$F$11</f>
        <v>12.268093258426967</v>
      </c>
      <c r="G79" s="176">
        <v>19.96189</v>
      </c>
      <c r="H79" s="156">
        <f t="shared" ref="H79:H90" si="16">+G79/$D$11*$E$11</f>
        <v>8.7473450561797748</v>
      </c>
      <c r="I79" s="156">
        <f t="shared" ref="I79:I90" si="17">+G79/$D$11*$F$11</f>
        <v>11.214544943820226</v>
      </c>
      <c r="J79" s="176">
        <v>22.679300000000001</v>
      </c>
      <c r="K79" s="156">
        <f t="shared" ref="K79:K90" si="18">+J79/$D$11*$E$11</f>
        <v>9.9381202247191016</v>
      </c>
      <c r="L79" s="156">
        <f t="shared" ref="L79:L90" si="19">+J79/$D$11*$F$11</f>
        <v>12.7411797752809</v>
      </c>
      <c r="M79" s="176">
        <v>25.2728</v>
      </c>
      <c r="N79" s="156">
        <f t="shared" ref="N79:N90" si="20">+M79/$D$11*$E$11</f>
        <v>11.074597752808989</v>
      </c>
      <c r="O79" s="156">
        <f t="shared" ref="O79:O90" si="21">+M79/$D$11*$F$11</f>
        <v>14.198202247191011</v>
      </c>
      <c r="P79" s="176">
        <v>15.508520000000001</v>
      </c>
      <c r="Q79" s="156">
        <f t="shared" ref="Q79:Q90" si="22">+P79/$D$11*$E$11</f>
        <v>6.7958683146067429</v>
      </c>
      <c r="R79" s="156">
        <f t="shared" ref="R79:R90" si="23">+P79/$D$11*$F$11</f>
        <v>8.7126516853932596</v>
      </c>
    </row>
    <row r="80" spans="2:18" hidden="1" x14ac:dyDescent="0.2">
      <c r="B80" s="254">
        <v>2</v>
      </c>
      <c r="C80" s="402" t="s">
        <v>357</v>
      </c>
      <c r="D80" s="176">
        <v>205.88852</v>
      </c>
      <c r="E80" s="156">
        <f t="shared" si="14"/>
        <v>90.220812134831462</v>
      </c>
      <c r="F80" s="156">
        <f t="shared" si="15"/>
        <v>115.66770786516854</v>
      </c>
      <c r="G80" s="176">
        <v>218.18147999999999</v>
      </c>
      <c r="H80" s="156">
        <f t="shared" si="16"/>
        <v>95.60761483146068</v>
      </c>
      <c r="I80" s="156">
        <f t="shared" si="17"/>
        <v>122.57386516853933</v>
      </c>
      <c r="J80" s="176">
        <v>214.71</v>
      </c>
      <c r="K80" s="156">
        <f t="shared" si="18"/>
        <v>94.086404494382023</v>
      </c>
      <c r="L80" s="156">
        <f t="shared" si="19"/>
        <v>120.62359550561798</v>
      </c>
      <c r="M80" s="176">
        <v>280.62</v>
      </c>
      <c r="N80" s="156">
        <f t="shared" si="20"/>
        <v>122.96831460674159</v>
      </c>
      <c r="O80" s="156">
        <f t="shared" si="21"/>
        <v>157.65168539325845</v>
      </c>
      <c r="P80" s="176">
        <v>329.41</v>
      </c>
      <c r="Q80" s="156">
        <f t="shared" si="22"/>
        <v>144.34820224719104</v>
      </c>
      <c r="R80" s="156">
        <f t="shared" si="23"/>
        <v>185.06179775280901</v>
      </c>
    </row>
    <row r="81" spans="2:18" hidden="1" x14ac:dyDescent="0.2">
      <c r="B81" s="254">
        <v>3</v>
      </c>
      <c r="C81" s="402" t="s">
        <v>337</v>
      </c>
      <c r="D81" s="176">
        <v>0</v>
      </c>
      <c r="E81" s="156">
        <f t="shared" si="14"/>
        <v>0</v>
      </c>
      <c r="F81" s="156">
        <f t="shared" si="15"/>
        <v>0</v>
      </c>
      <c r="G81" s="176">
        <v>0.15725</v>
      </c>
      <c r="H81" s="156">
        <f t="shared" si="16"/>
        <v>6.8907303370786516E-2</v>
      </c>
      <c r="I81" s="156">
        <f t="shared" si="17"/>
        <v>8.8342696629213471E-2</v>
      </c>
      <c r="J81" s="176">
        <v>6.6000000000000003E-2</v>
      </c>
      <c r="K81" s="156">
        <f t="shared" si="18"/>
        <v>2.8921348314606739E-2</v>
      </c>
      <c r="L81" s="156">
        <f t="shared" si="19"/>
        <v>3.707865168539326E-2</v>
      </c>
      <c r="M81" s="176">
        <v>3.2969999999999999E-2</v>
      </c>
      <c r="N81" s="156">
        <f t="shared" si="20"/>
        <v>1.444752808988764E-2</v>
      </c>
      <c r="O81" s="156">
        <f t="shared" si="21"/>
        <v>1.8522471910112359E-2</v>
      </c>
      <c r="P81" s="176">
        <v>0.26</v>
      </c>
      <c r="Q81" s="156">
        <f t="shared" si="22"/>
        <v>0.11393258426966293</v>
      </c>
      <c r="R81" s="156">
        <f t="shared" si="23"/>
        <v>0.14606741573033707</v>
      </c>
    </row>
    <row r="82" spans="2:18" hidden="1" x14ac:dyDescent="0.2">
      <c r="B82" s="254">
        <v>4</v>
      </c>
      <c r="C82" s="402" t="s">
        <v>338</v>
      </c>
      <c r="D82" s="176">
        <v>1.41</v>
      </c>
      <c r="E82" s="156">
        <f t="shared" si="14"/>
        <v>0.61786516853932583</v>
      </c>
      <c r="F82" s="156">
        <f t="shared" si="15"/>
        <v>0.79213483146067409</v>
      </c>
      <c r="G82" s="176">
        <v>0.21</v>
      </c>
      <c r="H82" s="156">
        <f t="shared" si="16"/>
        <v>9.2022471910112355E-2</v>
      </c>
      <c r="I82" s="156">
        <f t="shared" si="17"/>
        <v>0.11797752808988764</v>
      </c>
      <c r="J82" s="176">
        <v>0.72</v>
      </c>
      <c r="K82" s="156">
        <f t="shared" si="18"/>
        <v>0.31550561797752807</v>
      </c>
      <c r="L82" s="156">
        <f t="shared" si="19"/>
        <v>0.4044943820224719</v>
      </c>
      <c r="M82" s="176">
        <v>0.18</v>
      </c>
      <c r="N82" s="156">
        <f t="shared" si="20"/>
        <v>7.8876404494382019E-2</v>
      </c>
      <c r="O82" s="156">
        <f t="shared" si="21"/>
        <v>0.10112359550561797</v>
      </c>
      <c r="P82" s="176">
        <v>10.66</v>
      </c>
      <c r="Q82" s="156">
        <f t="shared" si="22"/>
        <v>4.6712359550561793</v>
      </c>
      <c r="R82" s="156">
        <f t="shared" si="23"/>
        <v>5.98876404494382</v>
      </c>
    </row>
    <row r="83" spans="2:18" hidden="1" x14ac:dyDescent="0.2">
      <c r="B83" s="254">
        <v>5</v>
      </c>
      <c r="C83" s="402" t="s">
        <v>339</v>
      </c>
      <c r="D83" s="176">
        <v>0.18</v>
      </c>
      <c r="E83" s="156">
        <f t="shared" si="14"/>
        <v>7.8876404494382019E-2</v>
      </c>
      <c r="F83" s="156">
        <f t="shared" si="15"/>
        <v>0.10112359550561797</v>
      </c>
      <c r="G83" s="176">
        <v>0.12</v>
      </c>
      <c r="H83" s="156">
        <f t="shared" si="16"/>
        <v>5.2584269662921346E-2</v>
      </c>
      <c r="I83" s="156">
        <f t="shared" si="17"/>
        <v>6.741573033707865E-2</v>
      </c>
      <c r="J83" s="176">
        <v>0.12</v>
      </c>
      <c r="K83" s="156">
        <f t="shared" si="18"/>
        <v>5.2584269662921346E-2</v>
      </c>
      <c r="L83" s="156">
        <f t="shared" si="19"/>
        <v>6.741573033707865E-2</v>
      </c>
      <c r="M83" s="176">
        <v>0.24</v>
      </c>
      <c r="N83" s="156">
        <f t="shared" si="20"/>
        <v>0.10516853932584269</v>
      </c>
      <c r="O83" s="156">
        <f t="shared" si="21"/>
        <v>0.1348314606741573</v>
      </c>
      <c r="P83" s="176">
        <v>0.09</v>
      </c>
      <c r="Q83" s="156">
        <f t="shared" si="22"/>
        <v>3.9438202247191009E-2</v>
      </c>
      <c r="R83" s="156">
        <f t="shared" si="23"/>
        <v>5.0561797752808987E-2</v>
      </c>
    </row>
    <row r="84" spans="2:18" ht="25.5" hidden="1" x14ac:dyDescent="0.2">
      <c r="B84" s="254">
        <v>6</v>
      </c>
      <c r="C84" s="402" t="s">
        <v>340</v>
      </c>
      <c r="D84" s="176">
        <v>0</v>
      </c>
      <c r="E84" s="156">
        <f t="shared" si="14"/>
        <v>0</v>
      </c>
      <c r="F84" s="156">
        <f t="shared" si="15"/>
        <v>0</v>
      </c>
      <c r="G84" s="176">
        <v>0</v>
      </c>
      <c r="H84" s="156">
        <f t="shared" si="16"/>
        <v>0</v>
      </c>
      <c r="I84" s="156">
        <f t="shared" si="17"/>
        <v>0</v>
      </c>
      <c r="J84" s="176">
        <v>0</v>
      </c>
      <c r="K84" s="156">
        <f t="shared" si="18"/>
        <v>0</v>
      </c>
      <c r="L84" s="156">
        <f t="shared" si="19"/>
        <v>0</v>
      </c>
      <c r="M84" s="176">
        <v>0.76749999999999996</v>
      </c>
      <c r="N84" s="156">
        <f t="shared" si="20"/>
        <v>0.33632022471910111</v>
      </c>
      <c r="O84" s="156">
        <f t="shared" si="21"/>
        <v>0.43117977528089885</v>
      </c>
      <c r="P84" s="176">
        <v>1.08928</v>
      </c>
      <c r="Q84" s="156">
        <f t="shared" si="22"/>
        <v>0.47732494382022472</v>
      </c>
      <c r="R84" s="156">
        <f t="shared" si="23"/>
        <v>0.6119550561797753</v>
      </c>
    </row>
    <row r="85" spans="2:18" hidden="1" x14ac:dyDescent="0.2">
      <c r="B85" s="254">
        <v>7</v>
      </c>
      <c r="C85" s="402" t="s">
        <v>341</v>
      </c>
      <c r="D85" s="176">
        <v>0</v>
      </c>
      <c r="E85" s="156">
        <f t="shared" si="14"/>
        <v>0</v>
      </c>
      <c r="F85" s="156">
        <f t="shared" si="15"/>
        <v>0</v>
      </c>
      <c r="G85" s="176">
        <v>0.18</v>
      </c>
      <c r="H85" s="156">
        <f t="shared" si="16"/>
        <v>7.8876404494382019E-2</v>
      </c>
      <c r="I85" s="156">
        <f t="shared" si="17"/>
        <v>0.10112359550561797</v>
      </c>
      <c r="J85" s="176">
        <v>0.17599999999999999</v>
      </c>
      <c r="K85" s="156">
        <f t="shared" si="18"/>
        <v>7.7123595505617981E-2</v>
      </c>
      <c r="L85" s="156">
        <f t="shared" si="19"/>
        <v>9.8876404494382023E-2</v>
      </c>
      <c r="M85" s="176">
        <v>0.222</v>
      </c>
      <c r="N85" s="156">
        <f t="shared" si="20"/>
        <v>9.7280898876404481E-2</v>
      </c>
      <c r="O85" s="156">
        <f t="shared" si="21"/>
        <v>0.12471910112359549</v>
      </c>
      <c r="P85" s="176">
        <v>0.4425</v>
      </c>
      <c r="Q85" s="156">
        <f t="shared" si="22"/>
        <v>0.19390449438202248</v>
      </c>
      <c r="R85" s="156">
        <f t="shared" si="23"/>
        <v>0.24859550561797755</v>
      </c>
    </row>
    <row r="86" spans="2:18" hidden="1" x14ac:dyDescent="0.2">
      <c r="B86" s="254">
        <v>8</v>
      </c>
      <c r="C86" s="402" t="s">
        <v>342</v>
      </c>
      <c r="D86" s="176">
        <v>0.28399999999999997</v>
      </c>
      <c r="E86" s="156">
        <f t="shared" si="14"/>
        <v>0.12444943820224719</v>
      </c>
      <c r="F86" s="156">
        <f t="shared" si="15"/>
        <v>0.15955056179775279</v>
      </c>
      <c r="G86" s="176">
        <v>0.14199999999999999</v>
      </c>
      <c r="H86" s="156">
        <f t="shared" si="16"/>
        <v>6.2224719101123593E-2</v>
      </c>
      <c r="I86" s="156">
        <f t="shared" si="17"/>
        <v>7.9775280898876394E-2</v>
      </c>
      <c r="J86" s="176">
        <v>0.22700000000000001</v>
      </c>
      <c r="K86" s="156">
        <f t="shared" si="18"/>
        <v>9.9471910112359549E-2</v>
      </c>
      <c r="L86" s="156">
        <f t="shared" si="19"/>
        <v>0.12752808988764044</v>
      </c>
      <c r="M86" s="176">
        <v>0.32800000000000001</v>
      </c>
      <c r="N86" s="156">
        <f t="shared" si="20"/>
        <v>0.14373033707865171</v>
      </c>
      <c r="O86" s="156">
        <f t="shared" si="21"/>
        <v>0.18426966292134833</v>
      </c>
      <c r="P86" s="176">
        <v>0.28199999999999997</v>
      </c>
      <c r="Q86" s="156">
        <f t="shared" si="22"/>
        <v>0.12357303370786517</v>
      </c>
      <c r="R86" s="156">
        <f t="shared" si="23"/>
        <v>0.15842696629213482</v>
      </c>
    </row>
    <row r="87" spans="2:18" hidden="1" x14ac:dyDescent="0.2">
      <c r="B87" s="254">
        <v>9</v>
      </c>
      <c r="C87" s="402" t="s">
        <v>343</v>
      </c>
      <c r="D87" s="176">
        <v>1.6901600000000001</v>
      </c>
      <c r="E87" s="156">
        <f t="shared" si="14"/>
        <v>0.74063191011235951</v>
      </c>
      <c r="F87" s="156">
        <f t="shared" si="15"/>
        <v>0.94952808988764048</v>
      </c>
      <c r="G87" s="176">
        <v>1.9808699999999999</v>
      </c>
      <c r="H87" s="156">
        <f t="shared" si="16"/>
        <v>0.86802168539325841</v>
      </c>
      <c r="I87" s="156">
        <f t="shared" si="17"/>
        <v>1.1128483146067416</v>
      </c>
      <c r="J87" s="176">
        <v>1.3460000000000001</v>
      </c>
      <c r="K87" s="156">
        <f t="shared" si="18"/>
        <v>0.58982022471910112</v>
      </c>
      <c r="L87" s="156">
        <f t="shared" si="19"/>
        <v>0.75617977528089886</v>
      </c>
      <c r="M87" s="176">
        <v>0</v>
      </c>
      <c r="N87" s="156">
        <f t="shared" si="20"/>
        <v>0</v>
      </c>
      <c r="O87" s="156">
        <f t="shared" si="21"/>
        <v>0</v>
      </c>
      <c r="P87" s="176">
        <v>4.6138599999999999</v>
      </c>
      <c r="Q87" s="156">
        <f t="shared" si="22"/>
        <v>2.0218038202247191</v>
      </c>
      <c r="R87" s="156">
        <f t="shared" si="23"/>
        <v>2.5920561797752808</v>
      </c>
    </row>
    <row r="88" spans="2:18" hidden="1" x14ac:dyDescent="0.2">
      <c r="B88" s="254">
        <v>10</v>
      </c>
      <c r="C88" s="402" t="s">
        <v>356</v>
      </c>
      <c r="D88" s="176">
        <v>16.517220000000002</v>
      </c>
      <c r="E88" s="156">
        <f t="shared" si="14"/>
        <v>7.2378829213483149</v>
      </c>
      <c r="F88" s="156">
        <f t="shared" si="15"/>
        <v>9.279337078651686</v>
      </c>
      <c r="G88" s="176">
        <v>12.66769</v>
      </c>
      <c r="H88" s="156">
        <f t="shared" si="16"/>
        <v>5.5510102247191018</v>
      </c>
      <c r="I88" s="156">
        <f t="shared" si="17"/>
        <v>7.1166797752808995</v>
      </c>
      <c r="J88" s="176"/>
      <c r="K88" s="156">
        <f t="shared" si="18"/>
        <v>0</v>
      </c>
      <c r="L88" s="156">
        <f t="shared" si="19"/>
        <v>0</v>
      </c>
      <c r="M88" s="176">
        <v>4.0120399999999998</v>
      </c>
      <c r="N88" s="156">
        <f t="shared" si="20"/>
        <v>1.7580849438202244</v>
      </c>
      <c r="O88" s="156">
        <f t="shared" si="21"/>
        <v>2.253955056179775</v>
      </c>
      <c r="P88" s="176">
        <v>16.364249999999998</v>
      </c>
      <c r="Q88" s="156">
        <f t="shared" si="22"/>
        <v>7.1708511235955052</v>
      </c>
      <c r="R88" s="156">
        <f t="shared" si="23"/>
        <v>9.193398876404494</v>
      </c>
    </row>
    <row r="89" spans="2:18" ht="25.5" hidden="1" x14ac:dyDescent="0.2">
      <c r="B89" s="254">
        <v>11</v>
      </c>
      <c r="C89" s="402" t="s">
        <v>344</v>
      </c>
      <c r="D89" s="176">
        <v>35</v>
      </c>
      <c r="E89" s="156">
        <f t="shared" si="14"/>
        <v>15.337078651685394</v>
      </c>
      <c r="F89" s="156">
        <f t="shared" si="15"/>
        <v>19.662921348314605</v>
      </c>
      <c r="G89" s="176">
        <v>5</v>
      </c>
      <c r="H89" s="156">
        <f t="shared" si="16"/>
        <v>2.191011235955056</v>
      </c>
      <c r="I89" s="156">
        <f t="shared" si="17"/>
        <v>2.8089887640449436</v>
      </c>
      <c r="J89" s="176">
        <v>0</v>
      </c>
      <c r="K89" s="156">
        <f t="shared" si="18"/>
        <v>0</v>
      </c>
      <c r="L89" s="156">
        <f t="shared" si="19"/>
        <v>0</v>
      </c>
      <c r="M89" s="176">
        <v>30</v>
      </c>
      <c r="N89" s="156">
        <f t="shared" si="20"/>
        <v>13.146067415730336</v>
      </c>
      <c r="O89" s="156">
        <f t="shared" si="21"/>
        <v>16.853932584269664</v>
      </c>
      <c r="P89" s="176">
        <v>0</v>
      </c>
      <c r="Q89" s="156">
        <f t="shared" si="22"/>
        <v>0</v>
      </c>
      <c r="R89" s="156">
        <f t="shared" si="23"/>
        <v>0</v>
      </c>
    </row>
    <row r="90" spans="2:18" ht="25.5" hidden="1" x14ac:dyDescent="0.2">
      <c r="B90" s="254">
        <v>12</v>
      </c>
      <c r="C90" s="402" t="s">
        <v>345</v>
      </c>
      <c r="D90" s="176">
        <v>221.04898</v>
      </c>
      <c r="E90" s="156">
        <f t="shared" si="14"/>
        <v>96.864159775280896</v>
      </c>
      <c r="F90" s="156">
        <f t="shared" si="15"/>
        <v>124.1848202247191</v>
      </c>
      <c r="G90" s="176">
        <v>284.04637000000002</v>
      </c>
      <c r="H90" s="156">
        <f t="shared" si="16"/>
        <v>124.46975764044944</v>
      </c>
      <c r="I90" s="156">
        <f t="shared" si="17"/>
        <v>159.57661235955055</v>
      </c>
      <c r="J90" s="176">
        <v>250.53226000000001</v>
      </c>
      <c r="K90" s="156">
        <f t="shared" si="18"/>
        <v>109.78379932584269</v>
      </c>
      <c r="L90" s="156">
        <f t="shared" si="19"/>
        <v>140.74846067415731</v>
      </c>
      <c r="M90" s="176">
        <v>260.29165799999998</v>
      </c>
      <c r="N90" s="156">
        <f t="shared" si="20"/>
        <v>114.06038946067414</v>
      </c>
      <c r="O90" s="156">
        <f t="shared" si="21"/>
        <v>146.23126853932584</v>
      </c>
      <c r="P90" s="176">
        <v>193.36797999999999</v>
      </c>
      <c r="Q90" s="156">
        <f t="shared" si="22"/>
        <v>84.734283370786514</v>
      </c>
      <c r="R90" s="156">
        <f t="shared" si="23"/>
        <v>108.63369662921347</v>
      </c>
    </row>
    <row r="91" spans="2:18" hidden="1" x14ac:dyDescent="0.2">
      <c r="B91" s="255"/>
      <c r="C91" s="403" t="s">
        <v>346</v>
      </c>
      <c r="D91" s="178">
        <f>SUM(D79:D90)</f>
        <v>503.856086</v>
      </c>
      <c r="E91" s="178">
        <f t="shared" ref="E91:F91" si="24">SUM(E79:E90)</f>
        <v>220.79086914606739</v>
      </c>
      <c r="F91" s="178">
        <f t="shared" si="24"/>
        <v>283.06521685393255</v>
      </c>
      <c r="G91" s="178">
        <f>SUM(G79:G90)</f>
        <v>542.64755000000002</v>
      </c>
      <c r="H91" s="178">
        <f t="shared" ref="H91:I91" si="25">SUM(H79:H90)</f>
        <v>237.78937584269664</v>
      </c>
      <c r="I91" s="178">
        <f t="shared" si="25"/>
        <v>304.85817415730332</v>
      </c>
      <c r="J91" s="178">
        <f>SUM(J79:J90)</f>
        <v>490.57656000000003</v>
      </c>
      <c r="K91" s="178">
        <f t="shared" ref="K91:L91" si="26">SUM(K79:K90)</f>
        <v>214.97175101123594</v>
      </c>
      <c r="L91" s="178">
        <f t="shared" si="26"/>
        <v>275.60480898876409</v>
      </c>
      <c r="M91" s="178">
        <f>SUM(M79:M90)</f>
        <v>601.96696799999995</v>
      </c>
      <c r="N91" s="178">
        <f t="shared" ref="N91:O91" si="27">SUM(N79:N90)</f>
        <v>263.78327811235954</v>
      </c>
      <c r="O91" s="178">
        <f t="shared" si="27"/>
        <v>338.18368988764041</v>
      </c>
      <c r="P91" s="178">
        <f>SUM(P79:P90)</f>
        <v>572.08838999999989</v>
      </c>
      <c r="Q91" s="178">
        <f t="shared" ref="Q91:R91" si="28">SUM(Q79:Q90)</f>
        <v>250.69041808988766</v>
      </c>
      <c r="R91" s="178">
        <f t="shared" si="28"/>
        <v>321.39797191011235</v>
      </c>
    </row>
    <row r="92" spans="2:18" hidden="1" x14ac:dyDescent="0.2"/>
    <row r="93" spans="2:18" hidden="1" x14ac:dyDescent="0.2"/>
    <row r="94" spans="2:18" hidden="1" x14ac:dyDescent="0.2">
      <c r="B94" s="145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7" t="s">
        <v>347</v>
      </c>
      <c r="Q94" s="146"/>
      <c r="R94" s="146"/>
    </row>
    <row r="95" spans="2:18" ht="15" hidden="1" x14ac:dyDescent="0.2">
      <c r="B95" s="167" t="s">
        <v>348</v>
      </c>
      <c r="C95" s="168"/>
      <c r="D95" s="148"/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48"/>
      <c r="P95" s="149"/>
      <c r="Q95" s="148"/>
      <c r="R95" s="148"/>
    </row>
    <row r="96" spans="2:18" hidden="1" x14ac:dyDescent="0.2">
      <c r="B96" s="150" t="s">
        <v>126</v>
      </c>
      <c r="C96" s="168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2"/>
      <c r="P96" s="153"/>
      <c r="Q96" s="152"/>
      <c r="R96" s="152"/>
    </row>
    <row r="97" spans="2:23" hidden="1" x14ac:dyDescent="0.2">
      <c r="B97" s="377"/>
      <c r="C97" s="590" t="s">
        <v>320</v>
      </c>
      <c r="D97" s="590"/>
      <c r="E97" s="590"/>
      <c r="F97" s="590"/>
      <c r="G97" s="590"/>
      <c r="H97" s="590"/>
      <c r="I97" s="590"/>
      <c r="J97" s="590"/>
      <c r="K97" s="590"/>
      <c r="L97" s="590"/>
      <c r="M97" s="590"/>
      <c r="N97" s="590"/>
      <c r="O97" s="590"/>
      <c r="P97" s="591"/>
      <c r="Q97" s="369"/>
      <c r="R97" s="369"/>
      <c r="V97" s="36">
        <v>995.43</v>
      </c>
      <c r="W97" s="36">
        <v>906.6</v>
      </c>
    </row>
    <row r="98" spans="2:23" ht="14.25" hidden="1" customHeight="1" x14ac:dyDescent="0.2">
      <c r="B98" s="377"/>
      <c r="C98" s="369" t="s">
        <v>184</v>
      </c>
      <c r="D98" s="104" t="str">
        <f>D$7</f>
        <v>Chandrapura Thermal Power station</v>
      </c>
      <c r="E98" s="104"/>
      <c r="F98" s="104"/>
      <c r="G98" s="369"/>
      <c r="H98" s="104"/>
      <c r="I98" s="104"/>
      <c r="J98" s="369"/>
      <c r="K98" s="104"/>
      <c r="L98" s="104"/>
      <c r="M98" s="369"/>
      <c r="N98" s="104"/>
      <c r="O98" s="104"/>
      <c r="P98" s="370"/>
      <c r="Q98" s="104"/>
      <c r="R98" s="104"/>
      <c r="V98" s="36">
        <v>1143.29</v>
      </c>
    </row>
    <row r="99" spans="2:23" ht="15" hidden="1" thickBot="1" x14ac:dyDescent="0.25">
      <c r="B99" s="378"/>
      <c r="C99" s="371"/>
      <c r="D99" s="592"/>
      <c r="E99" s="592"/>
      <c r="F99" s="592"/>
      <c r="G99" s="592"/>
      <c r="H99" s="371"/>
      <c r="I99" s="371"/>
      <c r="J99" s="371"/>
      <c r="K99" s="371"/>
      <c r="L99" s="371"/>
      <c r="M99" s="169" t="s">
        <v>128</v>
      </c>
      <c r="N99" s="371"/>
      <c r="O99" s="371"/>
      <c r="P99" s="170"/>
      <c r="Q99" s="371"/>
      <c r="R99" s="371"/>
      <c r="V99" s="36">
        <v>1333.56</v>
      </c>
    </row>
    <row r="100" spans="2:23" ht="42.75" hidden="1" x14ac:dyDescent="0.2">
      <c r="B100" s="171" t="s">
        <v>88</v>
      </c>
      <c r="C100" s="172" t="s">
        <v>129</v>
      </c>
      <c r="D100" s="593" t="s">
        <v>3</v>
      </c>
      <c r="E100" s="593"/>
      <c r="F100" s="594"/>
      <c r="G100" s="595" t="s">
        <v>4</v>
      </c>
      <c r="H100" s="593"/>
      <c r="I100" s="594"/>
      <c r="J100" s="595" t="s">
        <v>5</v>
      </c>
      <c r="K100" s="593"/>
      <c r="L100" s="594"/>
      <c r="M100" s="595" t="s">
        <v>6</v>
      </c>
      <c r="N100" s="593"/>
      <c r="O100" s="594"/>
      <c r="P100" s="595" t="s">
        <v>0</v>
      </c>
      <c r="Q100" s="593"/>
      <c r="R100" s="594"/>
    </row>
    <row r="101" spans="2:23" ht="57.75" hidden="1" thickBot="1" x14ac:dyDescent="0.25">
      <c r="B101" s="374"/>
      <c r="C101" s="307" t="s">
        <v>2</v>
      </c>
      <c r="D101" s="307" t="s">
        <v>488</v>
      </c>
      <c r="E101" s="154" t="s">
        <v>489</v>
      </c>
      <c r="F101" s="154" t="s">
        <v>490</v>
      </c>
      <c r="G101" s="307" t="s">
        <v>488</v>
      </c>
      <c r="H101" s="154" t="s">
        <v>489</v>
      </c>
      <c r="I101" s="154" t="s">
        <v>490</v>
      </c>
      <c r="J101" s="307" t="s">
        <v>488</v>
      </c>
      <c r="K101" s="154" t="s">
        <v>489</v>
      </c>
      <c r="L101" s="154" t="s">
        <v>490</v>
      </c>
      <c r="M101" s="307" t="s">
        <v>488</v>
      </c>
      <c r="N101" s="154" t="s">
        <v>489</v>
      </c>
      <c r="O101" s="154" t="s">
        <v>490</v>
      </c>
      <c r="P101" s="307" t="s">
        <v>488</v>
      </c>
      <c r="Q101" s="154" t="s">
        <v>489</v>
      </c>
      <c r="R101" s="154" t="s">
        <v>490</v>
      </c>
    </row>
    <row r="102" spans="2:23" hidden="1" x14ac:dyDescent="0.2">
      <c r="B102" s="374"/>
      <c r="C102" s="308" t="s">
        <v>487</v>
      </c>
      <c r="D102" s="309">
        <v>2340</v>
      </c>
      <c r="E102" s="154">
        <v>390</v>
      </c>
      <c r="F102" s="154">
        <v>500</v>
      </c>
      <c r="G102" s="374"/>
      <c r="H102" s="154">
        <v>390</v>
      </c>
      <c r="I102" s="154">
        <v>500</v>
      </c>
      <c r="J102" s="374"/>
      <c r="K102" s="154">
        <v>390</v>
      </c>
      <c r="L102" s="154">
        <v>500</v>
      </c>
      <c r="M102" s="374"/>
      <c r="N102" s="154">
        <v>390</v>
      </c>
      <c r="O102" s="154">
        <v>500</v>
      </c>
      <c r="P102" s="374"/>
      <c r="Q102" s="154">
        <v>390</v>
      </c>
      <c r="R102" s="154">
        <v>500</v>
      </c>
    </row>
    <row r="103" spans="2:23" ht="29.25" hidden="1" customHeight="1" x14ac:dyDescent="0.2">
      <c r="B103" s="254">
        <v>1</v>
      </c>
      <c r="C103" s="402" t="s">
        <v>349</v>
      </c>
      <c r="D103" s="176">
        <v>49.68057730000001</v>
      </c>
      <c r="E103" s="156">
        <f t="shared" ref="E103:E109" si="29">+D103/$D$11*$E$11</f>
        <v>21.770140614606746</v>
      </c>
      <c r="F103" s="156">
        <f t="shared" ref="F103:F109" si="30">+D103/$D$11*$F$11</f>
        <v>27.910436685393265</v>
      </c>
      <c r="G103" s="176">
        <v>56.674811899999987</v>
      </c>
      <c r="H103" s="156">
        <f t="shared" ref="H103:H109" si="31">+G103/$D$11*$E$11</f>
        <v>24.835029933707858</v>
      </c>
      <c r="I103" s="156">
        <f t="shared" ref="I103:I109" si="32">+G103/$D$11*$F$11</f>
        <v>31.839781966292126</v>
      </c>
      <c r="J103" s="176">
        <v>66.137379800000019</v>
      </c>
      <c r="K103" s="156">
        <f t="shared" ref="K103:K109" si="33">+J103/$D$11*$E$11</f>
        <v>28.981548451685406</v>
      </c>
      <c r="L103" s="156">
        <f t="shared" ref="L103:L109" si="34">+J103/$D$11*$F$11</f>
        <v>37.155831348314621</v>
      </c>
      <c r="M103" s="176">
        <v>130.63526569999999</v>
      </c>
      <c r="N103" s="156">
        <f t="shared" ref="N103:N109" si="35">+M103/$D$11*$E$11</f>
        <v>57.244666992134825</v>
      </c>
      <c r="O103" s="156">
        <f t="shared" ref="O103:O109" si="36">+M103/$D$11*$F$11</f>
        <v>73.390598707865152</v>
      </c>
      <c r="P103" s="176">
        <v>62.3520726</v>
      </c>
      <c r="Q103" s="156">
        <f t="shared" ref="Q103:Q109" si="37">+P103/$D$11*$E$11</f>
        <v>27.322818330337078</v>
      </c>
      <c r="R103" s="156">
        <f t="shared" ref="R103:R109" si="38">+P103/$D$11*$F$11</f>
        <v>35.029254269662921</v>
      </c>
    </row>
    <row r="104" spans="2:23" ht="25.5" hidden="1" x14ac:dyDescent="0.2">
      <c r="B104" s="254">
        <v>2</v>
      </c>
      <c r="C104" s="402" t="s">
        <v>350</v>
      </c>
      <c r="D104" s="176">
        <v>24.167309200000002</v>
      </c>
      <c r="E104" s="156">
        <f t="shared" si="29"/>
        <v>10.590169200000002</v>
      </c>
      <c r="F104" s="156">
        <f t="shared" si="30"/>
        <v>13.577140000000002</v>
      </c>
      <c r="G104" s="176">
        <v>20.755870000000002</v>
      </c>
      <c r="H104" s="156">
        <f t="shared" si="31"/>
        <v>9.0952688764044947</v>
      </c>
      <c r="I104" s="156">
        <f t="shared" si="32"/>
        <v>11.660601123595507</v>
      </c>
      <c r="J104" s="176">
        <v>0</v>
      </c>
      <c r="K104" s="156">
        <f t="shared" si="33"/>
        <v>0</v>
      </c>
      <c r="L104" s="156">
        <f t="shared" si="34"/>
        <v>0</v>
      </c>
      <c r="M104" s="176">
        <v>55.0169</v>
      </c>
      <c r="N104" s="156">
        <f t="shared" si="35"/>
        <v>24.108529213483145</v>
      </c>
      <c r="O104" s="156">
        <f t="shared" si="36"/>
        <v>30.908370786516851</v>
      </c>
      <c r="P104" s="176">
        <v>9.1609999999999996</v>
      </c>
      <c r="Q104" s="156">
        <f t="shared" si="37"/>
        <v>4.0143707865168539</v>
      </c>
      <c r="R104" s="156">
        <f t="shared" si="38"/>
        <v>5.1466292134831457</v>
      </c>
      <c r="V104" s="36">
        <f>SUM(V97:V103)</f>
        <v>3472.2799999999997</v>
      </c>
    </row>
    <row r="105" spans="2:23" hidden="1" x14ac:dyDescent="0.2">
      <c r="B105" s="254">
        <v>3</v>
      </c>
      <c r="C105" s="402" t="s">
        <v>351</v>
      </c>
      <c r="D105" s="176">
        <v>43.232997300000001</v>
      </c>
      <c r="E105" s="156">
        <f t="shared" si="29"/>
        <v>18.94479656966292</v>
      </c>
      <c r="F105" s="156">
        <f t="shared" si="30"/>
        <v>24.288200730337078</v>
      </c>
      <c r="G105" s="176">
        <v>50.332405999999999</v>
      </c>
      <c r="H105" s="156">
        <f t="shared" si="31"/>
        <v>22.055773415730336</v>
      </c>
      <c r="I105" s="156">
        <f t="shared" si="32"/>
        <v>28.276632584269663</v>
      </c>
      <c r="J105" s="176">
        <v>24.849710000000002</v>
      </c>
      <c r="K105" s="156">
        <f t="shared" si="33"/>
        <v>10.889198764044945</v>
      </c>
      <c r="L105" s="156">
        <f t="shared" si="34"/>
        <v>13.960511235955058</v>
      </c>
      <c r="M105" s="176">
        <v>73.383086900000009</v>
      </c>
      <c r="N105" s="156">
        <f t="shared" si="35"/>
        <v>32.156633585393266</v>
      </c>
      <c r="O105" s="156">
        <f t="shared" si="36"/>
        <v>41.226453314606744</v>
      </c>
      <c r="P105" s="176">
        <v>172.78366</v>
      </c>
      <c r="Q105" s="156">
        <f t="shared" si="37"/>
        <v>75.714188089887642</v>
      </c>
      <c r="R105" s="156">
        <f t="shared" si="38"/>
        <v>97.06947191011237</v>
      </c>
    </row>
    <row r="106" spans="2:23" ht="25.5" hidden="1" x14ac:dyDescent="0.2">
      <c r="B106" s="254">
        <v>4</v>
      </c>
      <c r="C106" s="402" t="s">
        <v>352</v>
      </c>
      <c r="D106" s="176">
        <v>8.7796299999999992</v>
      </c>
      <c r="E106" s="156">
        <f t="shared" si="29"/>
        <v>3.8472535955056175</v>
      </c>
      <c r="F106" s="156">
        <f t="shared" si="30"/>
        <v>4.9323764044943808</v>
      </c>
      <c r="G106" s="176">
        <v>2.7943099999999998</v>
      </c>
      <c r="H106" s="156">
        <f t="shared" si="31"/>
        <v>1.2244729213483145</v>
      </c>
      <c r="I106" s="156">
        <f t="shared" si="32"/>
        <v>1.5698370786516853</v>
      </c>
      <c r="J106" s="176">
        <v>294.76452999999998</v>
      </c>
      <c r="K106" s="156">
        <f t="shared" si="33"/>
        <v>129.16647943820223</v>
      </c>
      <c r="L106" s="156">
        <f t="shared" si="34"/>
        <v>165.59805056179775</v>
      </c>
      <c r="M106" s="176">
        <v>0</v>
      </c>
      <c r="N106" s="156">
        <f t="shared" si="35"/>
        <v>0</v>
      </c>
      <c r="O106" s="156">
        <f t="shared" si="36"/>
        <v>0</v>
      </c>
      <c r="P106" s="176">
        <v>55.210999999999999</v>
      </c>
      <c r="Q106" s="156">
        <f t="shared" si="37"/>
        <v>24.193584269662921</v>
      </c>
      <c r="R106" s="156">
        <f t="shared" si="38"/>
        <v>31.017415730337078</v>
      </c>
    </row>
    <row r="107" spans="2:23" ht="25.5" hidden="1" x14ac:dyDescent="0.2">
      <c r="B107" s="254">
        <v>5</v>
      </c>
      <c r="C107" s="402" t="s">
        <v>353</v>
      </c>
      <c r="D107" s="176">
        <v>778.55784890000007</v>
      </c>
      <c r="E107" s="156">
        <f t="shared" si="29"/>
        <v>341.1657989561798</v>
      </c>
      <c r="F107" s="156">
        <f t="shared" si="30"/>
        <v>437.39204994382027</v>
      </c>
      <c r="G107" s="176">
        <v>401.50358999999997</v>
      </c>
      <c r="H107" s="156">
        <f t="shared" si="31"/>
        <v>175.9397753932584</v>
      </c>
      <c r="I107" s="156">
        <f t="shared" si="32"/>
        <v>225.56381460674154</v>
      </c>
      <c r="J107" s="176">
        <v>0</v>
      </c>
      <c r="K107" s="156">
        <f t="shared" si="33"/>
        <v>0</v>
      </c>
      <c r="L107" s="156">
        <f t="shared" si="34"/>
        <v>0</v>
      </c>
      <c r="M107" s="176">
        <v>0</v>
      </c>
      <c r="N107" s="156">
        <f t="shared" si="35"/>
        <v>0</v>
      </c>
      <c r="O107" s="156">
        <f t="shared" si="36"/>
        <v>0</v>
      </c>
      <c r="P107" s="176">
        <v>0</v>
      </c>
      <c r="Q107" s="156">
        <f t="shared" si="37"/>
        <v>0</v>
      </c>
      <c r="R107" s="156">
        <f t="shared" si="38"/>
        <v>0</v>
      </c>
    </row>
    <row r="108" spans="2:23" hidden="1" x14ac:dyDescent="0.2">
      <c r="B108" s="254">
        <v>6</v>
      </c>
      <c r="C108" s="402" t="s">
        <v>355</v>
      </c>
      <c r="D108" s="176">
        <v>14.061730000000001</v>
      </c>
      <c r="E108" s="156">
        <f t="shared" si="29"/>
        <v>6.1618816853932596</v>
      </c>
      <c r="F108" s="156">
        <f t="shared" si="30"/>
        <v>7.8998483146067429</v>
      </c>
      <c r="G108" s="176">
        <v>24.22925</v>
      </c>
      <c r="H108" s="156">
        <f t="shared" si="31"/>
        <v>10.61731179775281</v>
      </c>
      <c r="I108" s="156">
        <f t="shared" si="32"/>
        <v>13.611938202247192</v>
      </c>
      <c r="J108" s="176">
        <v>25.29965</v>
      </c>
      <c r="K108" s="156">
        <f t="shared" si="33"/>
        <v>11.086363483146068</v>
      </c>
      <c r="L108" s="156">
        <f t="shared" si="34"/>
        <v>14.213286516853934</v>
      </c>
      <c r="M108" s="176">
        <v>28.014189999999999</v>
      </c>
      <c r="N108" s="156">
        <f t="shared" si="35"/>
        <v>12.275881011235956</v>
      </c>
      <c r="O108" s="156">
        <f t="shared" si="36"/>
        <v>15.738308988764047</v>
      </c>
      <c r="P108" s="176">
        <v>0</v>
      </c>
      <c r="Q108" s="156">
        <f t="shared" si="37"/>
        <v>0</v>
      </c>
      <c r="R108" s="156">
        <f t="shared" si="38"/>
        <v>0</v>
      </c>
    </row>
    <row r="109" spans="2:23" hidden="1" x14ac:dyDescent="0.2">
      <c r="B109" s="254">
        <v>7</v>
      </c>
      <c r="C109" s="402" t="s">
        <v>354</v>
      </c>
      <c r="D109" s="176">
        <v>24.006789999999999</v>
      </c>
      <c r="E109" s="156">
        <f t="shared" si="29"/>
        <v>10.519829325842696</v>
      </c>
      <c r="F109" s="156">
        <f t="shared" si="30"/>
        <v>13.486960674157302</v>
      </c>
      <c r="G109" s="176">
        <v>0</v>
      </c>
      <c r="H109" s="156">
        <f t="shared" si="31"/>
        <v>0</v>
      </c>
      <c r="I109" s="156">
        <f t="shared" si="32"/>
        <v>0</v>
      </c>
      <c r="J109" s="176">
        <v>0</v>
      </c>
      <c r="K109" s="156">
        <f t="shared" si="33"/>
        <v>0</v>
      </c>
      <c r="L109" s="156">
        <f t="shared" si="34"/>
        <v>0</v>
      </c>
      <c r="M109" s="176">
        <v>0</v>
      </c>
      <c r="N109" s="156">
        <f t="shared" si="35"/>
        <v>0</v>
      </c>
      <c r="O109" s="156">
        <f t="shared" si="36"/>
        <v>0</v>
      </c>
      <c r="P109" s="176">
        <v>0</v>
      </c>
      <c r="Q109" s="156">
        <f t="shared" si="37"/>
        <v>0</v>
      </c>
      <c r="R109" s="156">
        <f t="shared" si="38"/>
        <v>0</v>
      </c>
    </row>
    <row r="110" spans="2:23" hidden="1" x14ac:dyDescent="0.2">
      <c r="B110" s="254"/>
      <c r="C110" s="403" t="s">
        <v>215</v>
      </c>
      <c r="D110" s="256">
        <f>SUM(D103:D109)</f>
        <v>942.48688270000014</v>
      </c>
      <c r="E110" s="256">
        <f t="shared" ref="E110:F110" si="39">SUM(E103:E109)</f>
        <v>412.99986994719103</v>
      </c>
      <c r="F110" s="256">
        <f t="shared" si="39"/>
        <v>529.48701275280905</v>
      </c>
      <c r="G110" s="256">
        <f>SUM(G103:G109)</f>
        <v>556.29023789999997</v>
      </c>
      <c r="H110" s="256">
        <f t="shared" ref="H110:I110" si="40">SUM(H103:H109)</f>
        <v>243.76763233820222</v>
      </c>
      <c r="I110" s="256">
        <f t="shared" si="40"/>
        <v>312.52260556179772</v>
      </c>
      <c r="J110" s="256">
        <f>SUM(J103:J109)</f>
        <v>411.0512698</v>
      </c>
      <c r="K110" s="256">
        <f t="shared" ref="K110:L110" si="41">SUM(K103:K109)</f>
        <v>180.12359013707865</v>
      </c>
      <c r="L110" s="256">
        <f t="shared" si="41"/>
        <v>230.92767966292138</v>
      </c>
      <c r="M110" s="256">
        <f>SUM(M103:M109)</f>
        <v>287.04944259999996</v>
      </c>
      <c r="N110" s="256">
        <f t="shared" ref="N110:O110" si="42">SUM(N103:N109)</f>
        <v>125.78571080224718</v>
      </c>
      <c r="O110" s="256">
        <f t="shared" si="42"/>
        <v>161.26373179775283</v>
      </c>
      <c r="P110" s="256">
        <f>SUM(P103:P109)</f>
        <v>299.5077326</v>
      </c>
      <c r="Q110" s="256">
        <f t="shared" ref="Q110:R110" si="43">SUM(Q103:Q109)</f>
        <v>131.24496147640451</v>
      </c>
      <c r="R110" s="256">
        <f t="shared" si="43"/>
        <v>168.26277112359548</v>
      </c>
    </row>
  </sheetData>
  <mergeCells count="29">
    <mergeCell ref="B57:P57"/>
    <mergeCell ref="C6:P6"/>
    <mergeCell ref="D8:G8"/>
    <mergeCell ref="D9:F9"/>
    <mergeCell ref="G9:I9"/>
    <mergeCell ref="J9:L9"/>
    <mergeCell ref="M9:O9"/>
    <mergeCell ref="P9:R9"/>
    <mergeCell ref="B52:P52"/>
    <mergeCell ref="B53:P53"/>
    <mergeCell ref="B54:P54"/>
    <mergeCell ref="B55:P55"/>
    <mergeCell ref="B56:P56"/>
    <mergeCell ref="B58:P58"/>
    <mergeCell ref="B59:P59"/>
    <mergeCell ref="C73:P73"/>
    <mergeCell ref="D75:G75"/>
    <mergeCell ref="D76:F76"/>
    <mergeCell ref="G76:I76"/>
    <mergeCell ref="J76:L76"/>
    <mergeCell ref="M76:O76"/>
    <mergeCell ref="P76:R76"/>
    <mergeCell ref="C97:P97"/>
    <mergeCell ref="D99:G99"/>
    <mergeCell ref="D100:F100"/>
    <mergeCell ref="G100:I100"/>
    <mergeCell ref="J100:L100"/>
    <mergeCell ref="M100:O100"/>
    <mergeCell ref="P100:R100"/>
  </mergeCells>
  <pageMargins left="0.7" right="0.7" top="0.75" bottom="0.75" header="0.3" footer="0.3"/>
  <pageSetup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Transmission-Index</vt:lpstr>
      <vt:lpstr>Annexure-I SH 1-4</vt:lpstr>
      <vt:lpstr>Annexure-I SH 1-4 Unitwise</vt:lpstr>
      <vt:lpstr>Annexure-I SH 2-4</vt:lpstr>
      <vt:lpstr>Annexure-I SH 3-4</vt:lpstr>
      <vt:lpstr>Annexure-I SH 4-4-CTPS</vt:lpstr>
      <vt:lpstr>CTPS-Anx-IV</vt:lpstr>
      <vt:lpstr>Annexure VI(A).</vt:lpstr>
      <vt:lpstr>Annexure VI(A) Unitwise</vt:lpstr>
      <vt:lpstr>Annexure VI(A)</vt:lpstr>
      <vt:lpstr>Annexure VI(A) Unitwise 1-3</vt:lpstr>
      <vt:lpstr>Annexure VI(A) Unitwise 7-8</vt:lpstr>
      <vt:lpstr>Annexure-VIII</vt:lpstr>
      <vt:lpstr>Annexure-XIX U 1-3</vt:lpstr>
      <vt:lpstr>Annexure-XIX U 7-8</vt:lpstr>
      <vt:lpstr>'Annexure VI(A) Unitwise'!CTPS_ANX</vt:lpstr>
      <vt:lpstr>'Annexure VI(A) Unitwise 1-3'!CTPS_ANX</vt:lpstr>
      <vt:lpstr>'Annexure VI(A) Unitwise 7-8'!CTPS_ANX</vt:lpstr>
      <vt:lpstr>'Annexure VI(A).'!CTPS_ANX</vt:lpstr>
      <vt:lpstr>'Annexure VI(A) Unitwise 1-3'!Print_Area</vt:lpstr>
      <vt:lpstr>'Annexure VI(A) Unitwise 7-8'!Print_Area</vt:lpstr>
      <vt:lpstr>'Annexure VI(A).'!Print_Area</vt:lpstr>
      <vt:lpstr>'Annexure-I SH 1-4'!Print_Area</vt:lpstr>
      <vt:lpstr>'Annexure-I SH 1-4 Unitwise'!Print_Area</vt:lpstr>
      <vt:lpstr>'Annexure-I SH 2-4'!Print_Area</vt:lpstr>
      <vt:lpstr>'Annexure-I SH 3-4'!Print_Area</vt:lpstr>
      <vt:lpstr>'Annexure-I SH 4-4-CTPS'!Print_Area</vt:lpstr>
      <vt:lpstr>'CTPS-Anx-IV'!Print_Area</vt:lpstr>
      <vt:lpstr>'Transmission-Index'!Print_Area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2018-09-24T05:39:48Z</dcterms:modified>
</cp:coreProperties>
</file>